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Z:\Projekte Public Consulting\Beauftragte\15141 PANEL\WP2\Guidebook\"/>
    </mc:Choice>
  </mc:AlternateContent>
  <bookViews>
    <workbookView xWindow="0" yWindow="0" windowWidth="28800" windowHeight="12135"/>
  </bookViews>
  <sheets>
    <sheet name="READ ME" sheetId="9" r:id="rId1"/>
    <sheet name="1 Households" sheetId="5" r:id="rId2"/>
    <sheet name="2 Services &amp; Industry" sheetId="6" r:id="rId3"/>
    <sheet name="3 Transport" sheetId="7" r:id="rId4"/>
    <sheet name="4 Final Energy total" sheetId="8" r:id="rId5"/>
    <sheet name="5 Renewable Energy Sources" sheetId="2" r:id="rId6"/>
  </sheets>
  <definedNames>
    <definedName name="_Toc467501851" localSheetId="4">'4 Final Energy total'!#REF!</definedName>
    <definedName name="_Toc478393526" localSheetId="5">'5 Renewable Energy Sources'!$B$1</definedName>
  </definedName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D21" i="7" l="1"/>
  <c r="E14" i="8" l="1"/>
  <c r="E13" i="8"/>
  <c r="E12" i="8"/>
  <c r="F11" i="5" l="1"/>
  <c r="F13" i="6" l="1"/>
  <c r="D15" i="6" s="1"/>
  <c r="B36" i="5" l="1"/>
  <c r="F23" i="5"/>
  <c r="C28" i="2" l="1"/>
  <c r="C29" i="2"/>
  <c r="C30" i="2"/>
  <c r="C31" i="2"/>
  <c r="C32" i="2"/>
  <c r="C27" i="2"/>
  <c r="C15" i="2"/>
  <c r="C16" i="2"/>
  <c r="C17" i="2"/>
  <c r="C18" i="2"/>
  <c r="C19" i="2"/>
  <c r="C14" i="2"/>
  <c r="E33" i="2"/>
  <c r="E20" i="2"/>
  <c r="D101" i="8"/>
  <c r="D100" i="8"/>
  <c r="D99" i="8"/>
  <c r="D98" i="8"/>
  <c r="D97" i="8"/>
  <c r="J91" i="8"/>
  <c r="G91" i="8"/>
  <c r="G90" i="8"/>
  <c r="J90" i="8"/>
  <c r="J89" i="8"/>
  <c r="J87" i="8"/>
  <c r="J88" i="8"/>
  <c r="G87" i="8"/>
  <c r="J86" i="8"/>
  <c r="J85" i="8"/>
  <c r="G84" i="8"/>
  <c r="J83" i="8"/>
  <c r="J82" i="8"/>
  <c r="J81" i="8"/>
  <c r="G81" i="8"/>
  <c r="G65" i="8"/>
  <c r="J65" i="8"/>
  <c r="J64" i="8"/>
  <c r="G64" i="8"/>
  <c r="J63" i="8"/>
  <c r="J62" i="8"/>
  <c r="J61" i="8"/>
  <c r="G61" i="8"/>
  <c r="J60" i="8"/>
  <c r="J59" i="8"/>
  <c r="G58" i="8"/>
  <c r="J57" i="8"/>
  <c r="J56" i="8"/>
  <c r="J55" i="8"/>
  <c r="G55" i="8"/>
  <c r="C40" i="8"/>
  <c r="E36" i="8" s="1"/>
  <c r="C26" i="8"/>
  <c r="E24" i="8"/>
  <c r="E25" i="8"/>
  <c r="E22" i="8"/>
  <c r="E21" i="8"/>
  <c r="E11" i="8"/>
  <c r="J58" i="8"/>
  <c r="J66" i="8"/>
  <c r="L61" i="8"/>
  <c r="J84" i="8"/>
  <c r="J92" i="8"/>
  <c r="L90" i="8"/>
  <c r="E23" i="8"/>
  <c r="L81" i="8"/>
  <c r="L84" i="8"/>
  <c r="E74" i="8"/>
  <c r="L91" i="8"/>
  <c r="L87" i="8"/>
  <c r="E73" i="8"/>
  <c r="E75" i="8"/>
  <c r="L64" i="8"/>
  <c r="E46" i="8"/>
  <c r="L65" i="8"/>
  <c r="L58" i="8"/>
  <c r="L55" i="8"/>
  <c r="F26" i="7"/>
  <c r="D19" i="7"/>
  <c r="D23" i="7" s="1"/>
  <c r="D11" i="7"/>
  <c r="E49" i="8"/>
  <c r="E47" i="8"/>
  <c r="C41" i="6"/>
  <c r="D41" i="6"/>
  <c r="E41" i="6"/>
  <c r="F41" i="6"/>
  <c r="G41" i="6"/>
  <c r="H41" i="6"/>
  <c r="I41" i="6"/>
  <c r="J41" i="6"/>
  <c r="K41" i="6"/>
  <c r="L41" i="6"/>
  <c r="M41" i="6"/>
  <c r="N41" i="6"/>
  <c r="B41" i="6"/>
  <c r="B43" i="6" s="1"/>
  <c r="D32" i="6" s="1"/>
  <c r="D5" i="6"/>
  <c r="A29" i="7" l="1"/>
  <c r="D3" i="7" s="1"/>
  <c r="E38" i="8"/>
  <c r="E34" i="8"/>
  <c r="E39" i="8"/>
  <c r="E35" i="8"/>
  <c r="E37" i="8"/>
  <c r="D14" i="5"/>
  <c r="D17" i="5" s="1"/>
  <c r="D20" i="5" s="1"/>
  <c r="F36" i="5"/>
  <c r="D31" i="5"/>
  <c r="F14" i="5" l="1"/>
  <c r="I17" i="5" s="1"/>
  <c r="H20" i="5" s="1"/>
  <c r="B26" i="5" s="1"/>
  <c r="D3" i="5" s="1"/>
</calcChain>
</file>

<file path=xl/comments1.xml><?xml version="1.0" encoding="utf-8"?>
<comments xmlns="http://schemas.openxmlformats.org/spreadsheetml/2006/main">
  <authors>
    <author>Buchmayr Astrid</author>
  </authors>
  <commentList>
    <comment ref="I54" authorId="0" shapeId="0">
      <text>
        <r>
          <rPr>
            <b/>
            <sz val="9"/>
            <color indexed="81"/>
            <rFont val="Segoe UI"/>
            <family val="2"/>
          </rPr>
          <t>Buchmayr Astrid:</t>
        </r>
        <r>
          <rPr>
            <sz val="9"/>
            <color indexed="81"/>
            <rFont val="Segoe UI"/>
            <family val="2"/>
          </rPr>
          <t xml:space="preserve">
these are default values use region specific values if available</t>
        </r>
      </text>
    </comment>
    <comment ref="I80" authorId="0" shapeId="0">
      <text>
        <r>
          <rPr>
            <b/>
            <sz val="9"/>
            <color indexed="81"/>
            <rFont val="Segoe UI"/>
            <family val="2"/>
          </rPr>
          <t>Buchmayr Astrid:</t>
        </r>
        <r>
          <rPr>
            <sz val="9"/>
            <color indexed="81"/>
            <rFont val="Segoe UI"/>
            <family val="2"/>
          </rPr>
          <t xml:space="preserve">
use default values, see below</t>
        </r>
      </text>
    </comment>
  </commentList>
</comments>
</file>

<file path=xl/sharedStrings.xml><?xml version="1.0" encoding="utf-8"?>
<sst xmlns="http://schemas.openxmlformats.org/spreadsheetml/2006/main" count="537" uniqueCount="315">
  <si>
    <t>GWh</t>
  </si>
  <si>
    <t>Sum</t>
  </si>
  <si>
    <t>Industry</t>
  </si>
  <si>
    <t>Households</t>
  </si>
  <si>
    <t>Transport</t>
  </si>
  <si>
    <t>%</t>
  </si>
  <si>
    <t>Data from 20__</t>
  </si>
  <si>
    <t>Electricity</t>
  </si>
  <si>
    <t>% of total country consumption</t>
  </si>
  <si>
    <t>kWh/cap</t>
  </si>
  <si>
    <t>Electricity consumption per capita</t>
  </si>
  <si>
    <t>Final energy consumption per capita</t>
  </si>
  <si>
    <t>TPES/GDP</t>
  </si>
  <si>
    <t>Energy intensity</t>
  </si>
  <si>
    <t>Primary energy consumption per capita</t>
  </si>
  <si>
    <t>Tide, Wave, Ocean</t>
  </si>
  <si>
    <t>Geothermal</t>
  </si>
  <si>
    <t>Solar</t>
  </si>
  <si>
    <t>Biomass and Renewable Wastes</t>
  </si>
  <si>
    <t>Wind</t>
  </si>
  <si>
    <t>Hydro</t>
  </si>
  <si>
    <t>Renewable Energy Targets</t>
  </si>
  <si>
    <t>2020 RES share in gross final energy consumption</t>
  </si>
  <si>
    <t xml:space="preserve">2030 RES share in gross final energy consumption </t>
  </si>
  <si>
    <t>Current RES share (20XX)</t>
  </si>
  <si>
    <t>thereof RES out of the region</t>
  </si>
  <si>
    <t>Benchmarks for calculation of indicators</t>
  </si>
  <si>
    <t>GDP</t>
  </si>
  <si>
    <t>Population</t>
  </si>
  <si>
    <t>cap</t>
  </si>
  <si>
    <t>national average (energy statistics)</t>
  </si>
  <si>
    <t>Bulgaria</t>
  </si>
  <si>
    <t>Czech Republic</t>
  </si>
  <si>
    <t>Estonia</t>
  </si>
  <si>
    <t>Hungary</t>
  </si>
  <si>
    <t>Latvia</t>
  </si>
  <si>
    <t>Lithuania</t>
  </si>
  <si>
    <t>Macedonia</t>
  </si>
  <si>
    <t>Poland</t>
  </si>
  <si>
    <t>Romania</t>
  </si>
  <si>
    <t>Slovenia</t>
  </si>
  <si>
    <t>% of multi-family dwellings</t>
  </si>
  <si>
    <t xml:space="preserve"> Average household size, 2015 [people per household]</t>
  </si>
  <si>
    <t>Multi-family houses</t>
  </si>
  <si>
    <t>% of single-family dwellings</t>
  </si>
  <si>
    <t>Latvia*</t>
  </si>
  <si>
    <t>* in case of Latvia breakdown values only available for total stock</t>
  </si>
  <si>
    <t>Single-family houses</t>
  </si>
  <si>
    <r>
      <t>Average size of multi-family dwelling [m</t>
    </r>
    <r>
      <rPr>
        <vertAlign val="superscript"/>
        <sz val="11"/>
        <rFont val="Calibri"/>
        <family val="2"/>
        <charset val="238"/>
        <scheme val="minor"/>
      </rPr>
      <t>2</t>
    </r>
    <r>
      <rPr>
        <sz val="11"/>
        <rFont val="Calibri"/>
        <family val="2"/>
        <scheme val="minor"/>
      </rPr>
      <t>]</t>
    </r>
  </si>
  <si>
    <r>
      <t>Average size of single-family dwelling [m</t>
    </r>
    <r>
      <rPr>
        <vertAlign val="superscript"/>
        <sz val="11"/>
        <rFont val="Calibri"/>
        <family val="2"/>
        <charset val="238"/>
        <scheme val="minor"/>
      </rPr>
      <t>2</t>
    </r>
    <r>
      <rPr>
        <sz val="11"/>
        <rFont val="Calibri"/>
        <family val="2"/>
        <scheme val="minor"/>
      </rPr>
      <t>]</t>
    </r>
  </si>
  <si>
    <t>Household energy consumption for space heating [kWh/m2] (Adjusted to EU average weather)</t>
  </si>
  <si>
    <t>Calculation steps</t>
  </si>
  <si>
    <t>Average electricity consumption per electrified household [kWh/hh]</t>
  </si>
  <si>
    <t>Heating</t>
  </si>
  <si>
    <t>Iron and Steel</t>
  </si>
  <si>
    <t>Non-Ferrous Metals</t>
  </si>
  <si>
    <t>Chemical and Petrochemical</t>
  </si>
  <si>
    <t>Non-Metallic Minerals</t>
  </si>
  <si>
    <t>Mining and Quarrying</t>
  </si>
  <si>
    <t>Food and Tobacco</t>
  </si>
  <si>
    <t>Textile and Leather</t>
  </si>
  <si>
    <t>Paper, Pulp and Print</t>
  </si>
  <si>
    <t>Transport Equipment</t>
  </si>
  <si>
    <t>Machinery</t>
  </si>
  <si>
    <t>Wood and Wood Products</t>
  </si>
  <si>
    <t>Construction</t>
  </si>
  <si>
    <t>Non-specified (Industry)</t>
  </si>
  <si>
    <t>Final energy consumption [TJ]</t>
  </si>
  <si>
    <t>2) Industry</t>
  </si>
  <si>
    <t>1) Service</t>
  </si>
  <si>
    <t>Rail</t>
  </si>
  <si>
    <t>Road</t>
  </si>
  <si>
    <t>Total unit consumption per m2 in non-residential buildings [kWh/m2]</t>
  </si>
  <si>
    <t>1) Define the total floor area of sercive sector. If you do not have regional data, you can define from column B - total floor area of sercive buildings and the rato of regional/national GDP of the service sector</t>
  </si>
  <si>
    <t>2) Sum up the energy consumption of the different sub-sectors.</t>
  </si>
  <si>
    <t>All vehicles (except trailers and motorcycles)</t>
  </si>
  <si>
    <t>Total utility vehicles</t>
  </si>
  <si>
    <t>Lorries</t>
  </si>
  <si>
    <t>Road tractors</t>
  </si>
  <si>
    <t>Trailers and semi-trailers</t>
  </si>
  <si>
    <t>Motorcycles</t>
  </si>
  <si>
    <t>Passenger cars</t>
  </si>
  <si>
    <t>Motor coaches, buses and trolley buses</t>
  </si>
  <si>
    <t>Special vehicles</t>
  </si>
  <si>
    <t>Severna i yugoiztochna Bulgaria</t>
  </si>
  <si>
    <t>Severozapaden</t>
  </si>
  <si>
    <t>Severen tsentralen</t>
  </si>
  <si>
    <t>Severoiztochen</t>
  </si>
  <si>
    <t>Yugoiztochen</t>
  </si>
  <si>
    <t>Yugozapadna i yuzhna tsentralna Bulgaria</t>
  </si>
  <si>
    <t>Yugozapaden</t>
  </si>
  <si>
    <t>Yuzhen tsentralen</t>
  </si>
  <si>
    <t>Ceská republika</t>
  </si>
  <si>
    <t>Praha</t>
  </si>
  <si>
    <t>Strední Cechy</t>
  </si>
  <si>
    <t>Jihozápad</t>
  </si>
  <si>
    <t>Severozápad</t>
  </si>
  <si>
    <t>Severovýchod</t>
  </si>
  <si>
    <t>Jihovýchod</t>
  </si>
  <si>
    <t>Strední Morava</t>
  </si>
  <si>
    <t>Moravskoslezsko</t>
  </si>
  <si>
    <t>:</t>
  </si>
  <si>
    <t>Eesti</t>
  </si>
  <si>
    <t>Latvija</t>
  </si>
  <si>
    <t>Lietuva</t>
  </si>
  <si>
    <t>Közép-Magyarország</t>
  </si>
  <si>
    <t>Dunántúl</t>
  </si>
  <si>
    <t>Közép-Dunántúl</t>
  </si>
  <si>
    <t>Nyugat-Dunántúl</t>
  </si>
  <si>
    <t>Dél-Dunántúl</t>
  </si>
  <si>
    <t>Alföld és Észak</t>
  </si>
  <si>
    <t>Észak-Magyarország</t>
  </si>
  <si>
    <t>Észak-Alföld</t>
  </si>
  <si>
    <t>Dél-Alföld</t>
  </si>
  <si>
    <t>Region Centralny</t>
  </si>
  <si>
    <t>Lódzkie</t>
  </si>
  <si>
    <t>Mazowieckie</t>
  </si>
  <si>
    <t>Region Poludniowy</t>
  </si>
  <si>
    <t>Malopolskie</t>
  </si>
  <si>
    <t>Slaskie</t>
  </si>
  <si>
    <t>Region Wschodni</t>
  </si>
  <si>
    <t>Lubelskie</t>
  </si>
  <si>
    <t>Podkarpackie</t>
  </si>
  <si>
    <t>Swietokrzyskie</t>
  </si>
  <si>
    <t>Podlaskie</t>
  </si>
  <si>
    <t>Region Pólnocno-Zachodni</t>
  </si>
  <si>
    <t>Wielkopolskie</t>
  </si>
  <si>
    <t>Zachodniopomorskie</t>
  </si>
  <si>
    <t>Lubuskie</t>
  </si>
  <si>
    <t>Region Poludniowo-Zachodni</t>
  </si>
  <si>
    <t>Dolnoslaskie</t>
  </si>
  <si>
    <t>Opolskie</t>
  </si>
  <si>
    <t>Region Pólnocny</t>
  </si>
  <si>
    <t>Kujawsko-Pomorskie</t>
  </si>
  <si>
    <t>Warminsko-Mazurskie</t>
  </si>
  <si>
    <t>Pomorskie</t>
  </si>
  <si>
    <t>Macroregiunea unu</t>
  </si>
  <si>
    <t>Nord-Vest</t>
  </si>
  <si>
    <t>Centru</t>
  </si>
  <si>
    <t>Macroregiunea doi</t>
  </si>
  <si>
    <t>Nord-Est</t>
  </si>
  <si>
    <t>Sud-Est</t>
  </si>
  <si>
    <t>Macroregiunea trei</t>
  </si>
  <si>
    <t>Sud - Muntenia</t>
  </si>
  <si>
    <t>Bucuresti - Ilfov</t>
  </si>
  <si>
    <t>Macroregiunea patru</t>
  </si>
  <si>
    <t>Sud-Vest Oltenia</t>
  </si>
  <si>
    <t>Vest</t>
  </si>
  <si>
    <t>Slovenija</t>
  </si>
  <si>
    <t>Vzhodna Slovenija</t>
  </si>
  <si>
    <t>Zahodna Slovenija</t>
  </si>
  <si>
    <t>Stock of vehicles</t>
  </si>
  <si>
    <t>2) Define the energy consumption with the help of column C - Total unit consumption per m2 in non-residential buildings.</t>
  </si>
  <si>
    <t>The total number of household is:</t>
  </si>
  <si>
    <t>Number of multi-family houses:</t>
  </si>
  <si>
    <t>Total heated space of multi-family houses:</t>
  </si>
  <si>
    <t>Total heated space of single-family houses:</t>
  </si>
  <si>
    <t>% of multi-family dwellings:</t>
  </si>
  <si>
    <t>Population number of the region:</t>
  </si>
  <si>
    <t xml:space="preserve"> Average household size:</t>
  </si>
  <si>
    <t>Average size of multi-family dwelling [m2]:</t>
  </si>
  <si>
    <t>Average size of single-family dwelling [m2]:</t>
  </si>
  <si>
    <t>Number of single-family houses:</t>
  </si>
  <si>
    <t>Energy consumption for space heating of single-family houses[kWh/m2]</t>
  </si>
  <si>
    <t>Total electricity consumption of households [GWh]</t>
  </si>
  <si>
    <t>Total energy consumption of the service sector [GWh]</t>
  </si>
  <si>
    <t>Ratio of regional/national GDP of the service sector (number between 0 and 1)</t>
  </si>
  <si>
    <t>Regional/National GDP ratio (number between 0 and 1)</t>
  </si>
  <si>
    <t>Total energy consumption of the industrial sector [GWh]</t>
  </si>
  <si>
    <t>National energy consumption [TJ]</t>
  </si>
  <si>
    <t>Regional energy consumption [TJ]</t>
  </si>
  <si>
    <t>Source: ENTRANZE database</t>
  </si>
  <si>
    <t>Source: ENTRANZE database, EUROSTAT</t>
  </si>
  <si>
    <t>Source: EUROSTAT</t>
  </si>
  <si>
    <t>Average annual distance travelled by car is 12000 km in the EU (http://www.odyssee-mure.eu/publications/br/energy-efficiency-trends-policies-transport.pdf)</t>
  </si>
  <si>
    <t>Average consumption of passengers fleet average is 6,75 l/100 km (http://www.odyssee-mure.eu/publications/br/energy-efficiency-trends-policies-transport.pdf)</t>
  </si>
  <si>
    <t>The calorific value of diesel is 10,7 kWh/l, of the petrol is 9,7 kWh/l (https://www.withouthotair.com/c3/page_31.shtml). The share of diesel car is about 50% of the whole fleet (http://europe.autonews.com/article/20160630/ANE/160639997/diesels-will-have-just-9-of-europe-market-by-2030-study-says). In this case the mean calorific value is 10,3 kWh/l</t>
  </si>
  <si>
    <t>Calculation steps:</t>
  </si>
  <si>
    <t>Number of passenger cars:</t>
  </si>
  <si>
    <t>Consumption of passenger cars [GWh]:</t>
  </si>
  <si>
    <t>Notes:</t>
  </si>
  <si>
    <r>
      <t xml:space="preserve">I) Consumption of passenger cars: define the number of passenger cars from </t>
    </r>
    <r>
      <rPr>
        <i/>
        <sz val="11"/>
        <color theme="1"/>
        <rFont val="Calibri"/>
        <family val="2"/>
        <scheme val="minor"/>
      </rPr>
      <t>Table 2</t>
    </r>
  </si>
  <si>
    <t>Final energy consumption [GWh]</t>
  </si>
  <si>
    <t>1) Define the national consumption of passencer cars from Table 2</t>
  </si>
  <si>
    <t>Number of passenger cars of the whole country:</t>
  </si>
  <si>
    <t>2) Define the national consumption of road freight transport from Table 1</t>
  </si>
  <si>
    <t>Road final energy consumption of the whole country</t>
  </si>
  <si>
    <t>Ratio of regional/national GDP of the transport sector (number between 0 and 1)</t>
  </si>
  <si>
    <t>National consumption of road freight transport [GWh]:</t>
  </si>
  <si>
    <t>Regional consumption of road freight transport [GWh]:</t>
  </si>
  <si>
    <t>3) Define the regional consumption of road freight transport</t>
  </si>
  <si>
    <t>Regional consumption of the rail [GWh]:</t>
  </si>
  <si>
    <t>National final energy consumption of the rail (Table 1)</t>
  </si>
  <si>
    <t>IV) Total consumption of the transport sector [GWh]</t>
  </si>
  <si>
    <t>Ratio of regional/national population (number between 0 and 1)</t>
  </si>
  <si>
    <t>III) Consumption of rail transport</t>
  </si>
  <si>
    <t>1) Define the total number of households - in no data available, you can calculate it from column B (see table below) - Average household size</t>
  </si>
  <si>
    <t>1) Define the energy consumption of the differente sub-sectors from the table below and the rato of regional/national GDP of the sub-sectors.</t>
  </si>
  <si>
    <t>Table 1</t>
  </si>
  <si>
    <t>Table2</t>
  </si>
  <si>
    <t>II) Consumption of road freight transport. This value will be calcualted from the national data. At first the consumption of the passenger cars will be calculated, which will be substracted from the total energy consumption of the road transport. The result will be used to define the regional energy consumptio of freight road transport with the ratio of the regional and nation GDP of the transport sector.</t>
  </si>
  <si>
    <t>Total final energy consumption</t>
  </si>
  <si>
    <t>Heat consumption per capita</t>
  </si>
  <si>
    <t>The values are taken from your sector-wise input before. Please compare with regional statistics if available.</t>
  </si>
  <si>
    <t>Final energy consumption per sector</t>
  </si>
  <si>
    <t>Service sector</t>
  </si>
  <si>
    <t>Agriculture, Fishing and Other</t>
  </si>
  <si>
    <t>&lt;-- please take an estimate based on available statistics</t>
  </si>
  <si>
    <t>If not regional statistics are available you can use assumptions according to the average fuel share in the national energy consumption.</t>
  </si>
  <si>
    <t>Total final energy consumption by fuel</t>
  </si>
  <si>
    <t>Coal and lignite</t>
  </si>
  <si>
    <t>Renewables and waste*</t>
  </si>
  <si>
    <t>Natural gas</t>
  </si>
  <si>
    <t>Oil, petroleum and products</t>
  </si>
  <si>
    <t>Other fuels</t>
  </si>
  <si>
    <t>*Hydro, wind, solar, tide/wave, biomass and waste, geothermal</t>
  </si>
  <si>
    <t>Total Primary Energy Consumption</t>
  </si>
  <si>
    <t>Primary energy factor of electricity</t>
  </si>
  <si>
    <t>-</t>
  </si>
  <si>
    <t>If not regional statistics are available you can use assumptions according to the average fuel share of final energy consumption</t>
  </si>
  <si>
    <t>final energy</t>
  </si>
  <si>
    <t>Primary energy factor</t>
  </si>
  <si>
    <t>Heat</t>
  </si>
  <si>
    <t>1,1 for fossil fuels or 1 for renewables</t>
  </si>
  <si>
    <t>Petrol</t>
  </si>
  <si>
    <t>Source of Primary energy factors: https://ec.europa.eu/energy/sites/ener/files/documents/final_report_pef_eed.pdf</t>
  </si>
  <si>
    <t>Default PEF for electricity according to Annex IV of Directive 2012/27/EU</t>
  </si>
  <si>
    <t>Mio t</t>
  </si>
  <si>
    <t>t/cap</t>
  </si>
  <si>
    <t>t/€ GDP</t>
  </si>
  <si>
    <t>CO2-emission by sector</t>
  </si>
  <si>
    <t>CO2-emission factor [t/MWh]</t>
  </si>
  <si>
    <t>CO2-emissions</t>
  </si>
  <si>
    <r>
      <t>t CO</t>
    </r>
    <r>
      <rPr>
        <vertAlign val="subscript"/>
        <sz val="10"/>
        <color theme="1"/>
        <rFont val="Calibri"/>
        <family val="2"/>
        <scheme val="minor"/>
      </rPr>
      <t>2</t>
    </r>
  </si>
  <si>
    <t>t CO2</t>
  </si>
  <si>
    <t>You can use the following emission factors for your assessment:</t>
  </si>
  <si>
    <t>Standard emission factors</t>
  </si>
  <si>
    <t>Motor gasoline</t>
  </si>
  <si>
    <t>t/MWh</t>
  </si>
  <si>
    <t>Oil/diesel oil</t>
  </si>
  <si>
    <t>Coal</t>
  </si>
  <si>
    <t>Municipal waste(non-biomass fraction)</t>
  </si>
  <si>
    <t>Biomass</t>
  </si>
  <si>
    <t>0*</t>
  </si>
  <si>
    <t>*based in the assumption that the released carbon will be reabsorbed by biomass re-growth</t>
  </si>
  <si>
    <t>Source:</t>
  </si>
  <si>
    <t>IPCC 2016, 2006 IPCC Guidelines for National Greenhouse Gas Inventories. Volume 2: Energy, http://www.ipcc-nggip.iges.or.jp/public/2006gl/pdf/2_Volume2/V2_2_Ch2_Stationary_Combustion.pdf</t>
  </si>
  <si>
    <t>Primary energy equivalent by sector</t>
  </si>
  <si>
    <t>primary energy</t>
  </si>
  <si>
    <t>EUR  or specify other currency</t>
  </si>
  <si>
    <r>
      <t>Total CO</t>
    </r>
    <r>
      <rPr>
        <vertAlign val="subscript"/>
        <sz val="11"/>
        <color theme="1"/>
        <rFont val="Calibri"/>
        <family val="2"/>
        <scheme val="minor"/>
      </rPr>
      <t>2</t>
    </r>
    <r>
      <rPr>
        <sz val="11"/>
        <color theme="1"/>
        <rFont val="Calibri"/>
        <family val="2"/>
        <scheme val="minor"/>
      </rPr>
      <t>-emission associated with energy sector</t>
    </r>
  </si>
  <si>
    <r>
      <t>CO</t>
    </r>
    <r>
      <rPr>
        <vertAlign val="subscript"/>
        <sz val="11"/>
        <color theme="1"/>
        <rFont val="Calibri"/>
        <family val="2"/>
        <scheme val="minor"/>
      </rPr>
      <t>2</t>
    </r>
    <r>
      <rPr>
        <sz val="11"/>
        <color theme="1"/>
        <rFont val="Calibri"/>
        <family val="2"/>
        <scheme val="minor"/>
      </rPr>
      <t>-emissions per capita</t>
    </r>
  </si>
  <si>
    <r>
      <t>CO</t>
    </r>
    <r>
      <rPr>
        <vertAlign val="subscript"/>
        <sz val="11"/>
        <color theme="1"/>
        <rFont val="Calibri"/>
        <family val="2"/>
        <scheme val="minor"/>
      </rPr>
      <t>2</t>
    </r>
    <r>
      <rPr>
        <sz val="11"/>
        <color theme="1"/>
        <rFont val="Calibri"/>
        <family val="2"/>
        <scheme val="minor"/>
      </rPr>
      <t>-emissions per GDP</t>
    </r>
  </si>
  <si>
    <t>Share of final energy consumption produced by renewable fuels</t>
  </si>
  <si>
    <t>If not regional statistics are available you can use assumptions according to national energy statistics.</t>
  </si>
  <si>
    <t>└</t>
  </si>
  <si>
    <t>weighted average (assumption according to regional capacities)</t>
  </si>
  <si>
    <t>Share of total electric demand produced by renewable fuels</t>
  </si>
  <si>
    <t>Energy consumption for space heating of multi-family houses[kWh/m2]</t>
  </si>
  <si>
    <t>1) If no statistical data available define electricity consumption with the multiplication of the household number and column T - Average electricity consumption per electrified household [kWh/hh]</t>
  </si>
  <si>
    <t>Regional final energy consumption of service sector</t>
  </si>
  <si>
    <t>Regional final energy consumption of industry sector</t>
  </si>
  <si>
    <t>Please always use kWh, MWh, GWh, etc. You can find a good conversion tool here: https://www.iea.org/statistics/resources/unitconverter/</t>
  </si>
  <si>
    <t>Regional final energy consumption of household sector
(total: electricity, heat, etc.)</t>
  </si>
  <si>
    <t>including all fuels used for heating non-residential buildings</t>
  </si>
  <si>
    <t>2) Define the number of typical building type. If no data available, you can define data at least to multi-family houses and single-family houses with the help of column D and column E of the table below</t>
  </si>
  <si>
    <t>3a) Define the total heated area per building types. If no data available, use data from column D and column F of the table below</t>
  </si>
  <si>
    <t>3b) Define the household energy consumption for space heating per building type. Sources should be available in the National Building Renovation Strategy. If no data available, you can use column G of the table below - Household energy consumption for space heating [kWh/m2] (Adjusted to EU average weather)</t>
  </si>
  <si>
    <t>Domestic hot water demand [l per day per person]</t>
  </si>
  <si>
    <t>5) Sum up the energy consumption data per building type and hot water consumption</t>
  </si>
  <si>
    <t>Total energy consumption of households for heating and hot water [GWh]</t>
  </si>
  <si>
    <t>Efficiency of hot water system [%]</t>
  </si>
  <si>
    <t>Total energy consumption of multi-family houses [GWh]:</t>
  </si>
  <si>
    <t>Total energy consumption for hot water production [GWh]:</t>
  </si>
  <si>
    <t>Cooking (gas consumption only)</t>
  </si>
  <si>
    <t>1) If no statistical data available use the default values below</t>
  </si>
  <si>
    <t>Average gas consumption for cooking per household [kWh/hh]</t>
  </si>
  <si>
    <t>% of household using gas ovens/stoves</t>
  </si>
  <si>
    <t>4) Define the household energy consumption for domestic hot water. If no statistical data available use values below.</t>
  </si>
  <si>
    <t>Total gas consumption for cooking appliances of households [GWh]</t>
  </si>
  <si>
    <t>Regional final energy consumption of transport sector
(fuels only)</t>
  </si>
  <si>
    <t>Total floor area of service buildings of the region [1000 m2]</t>
  </si>
  <si>
    <r>
      <t>Total floor area of service buildings [ in 1000 m</t>
    </r>
    <r>
      <rPr>
        <vertAlign val="superscript"/>
        <sz val="11"/>
        <color theme="1"/>
        <rFont val="Calibri"/>
        <family val="2"/>
        <charset val="238"/>
        <scheme val="minor"/>
      </rPr>
      <t>2</t>
    </r>
    <r>
      <rPr>
        <sz val="11"/>
        <color theme="1"/>
        <rFont val="Calibri"/>
        <family val="2"/>
        <scheme val="minor"/>
      </rPr>
      <t>]</t>
    </r>
  </si>
  <si>
    <r>
      <t>Total floor area of service buildings of the country [in 1000 m</t>
    </r>
    <r>
      <rPr>
        <vertAlign val="superscript"/>
        <sz val="11"/>
        <color theme="1"/>
        <rFont val="Calibri"/>
        <family val="2"/>
        <charset val="238"/>
        <scheme val="minor"/>
      </rPr>
      <t>2</t>
    </r>
    <r>
      <rPr>
        <sz val="11"/>
        <color theme="1"/>
        <rFont val="Calibri"/>
        <family val="2"/>
        <scheme val="minor"/>
      </rPr>
      <t>]</t>
    </r>
  </si>
  <si>
    <t>1 Households</t>
  </si>
  <si>
    <t>3 Transport</t>
  </si>
  <si>
    <t>4 Final Energy total</t>
  </si>
  <si>
    <t>5 Renewable Energy Sources</t>
  </si>
  <si>
    <t>2 Service &amp; Industry</t>
  </si>
  <si>
    <t>Methodology for collecting and/or estimating the regional final energy demand of the household sector</t>
  </si>
  <si>
    <t>Methodology for collecting and/or estimating the share of renewable energy sources in the regional final energy demand</t>
  </si>
  <si>
    <t>Methodology for collecting and/or estimating the regional final energy demand of the service and industry sector</t>
  </si>
  <si>
    <t>Methodology for collecting and/or estimating the regional final energy demand of the residential and fright traffic sector</t>
  </si>
  <si>
    <t>Summary and calculation of energy indicators for the regional total final energy demand</t>
  </si>
  <si>
    <t>&lt;-- compare sheet 1</t>
  </si>
  <si>
    <t>&lt;-- compare sheet 2</t>
  </si>
  <si>
    <t>&lt;-- compare sheet 3</t>
  </si>
  <si>
    <t>compare sheet 1 --&gt;</t>
  </si>
  <si>
    <t>compare sheet 2 and estimate share --&gt;</t>
  </si>
  <si>
    <t>compare sheet 3 --&gt;</t>
  </si>
  <si>
    <t>4 Summary</t>
  </si>
  <si>
    <t>5. Renewable energy sources – status and potential</t>
  </si>
  <si>
    <t>2 Service Sector &amp; Industry</t>
  </si>
  <si>
    <t>Content</t>
  </si>
  <si>
    <t>Regional Energy Profile - Methodology for creating an energy baseline</t>
  </si>
  <si>
    <t>compare to sheet 4 cell C35</t>
  </si>
  <si>
    <t>4.1 Final energy indicators</t>
  </si>
  <si>
    <t>4.2. Final energy consumption by fuel</t>
  </si>
  <si>
    <t>4.3 Primary energy equivalent</t>
  </si>
  <si>
    <r>
      <t>4.4. Regional CO</t>
    </r>
    <r>
      <rPr>
        <b/>
        <vertAlign val="subscript"/>
        <sz val="11"/>
        <color theme="1"/>
        <rFont val="Calibri"/>
        <family val="2"/>
        <scheme val="minor"/>
      </rPr>
      <t>2</t>
    </r>
    <r>
      <rPr>
        <b/>
        <sz val="11"/>
        <color theme="1"/>
        <rFont val="Calibri"/>
        <family val="2"/>
        <scheme val="minor"/>
      </rPr>
      <t xml:space="preserve">-emissions associated with energy consumption </t>
    </r>
  </si>
  <si>
    <t>The following methodology can help you in estimating the final energy consumption of the household sector. If regional/local energy statistics are available, please use these and put the value directly in the table above.</t>
  </si>
  <si>
    <t>The following methodology can help you in estimating the final energy consumption of the service sector. If regional/local energy statistics are available, please use these and put the value directly in the table above.</t>
  </si>
  <si>
    <t>The following methodology can help you in estimating the final energy consumption of the industry sector. If regional/local energy statistics are available, please use these and put the value directly in the table above.</t>
  </si>
  <si>
    <t>The following methodology can help you in estimating the final energy consumption of the transport sector. If regional/local energy statistics are available, please use these and put the value directly in the table above.</t>
  </si>
  <si>
    <t>This Excel tool was developed in the course of the project PANEL 2050. The proposed methodology shall help in devising a Regional Energy Profile - an energy baseline on regional/local level.
The tool provides a basic methodology mostly based on a top-down approach on the basis of national energy statistics are used. To use a more detailed approach in combination with primary data collection is recommend but for many regional and local authorities not feasible depending on the coverage and requirements of the roadmap.</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</si>
</sst>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0.0%"/>
    <numFmt numFmtId="165" formatCode="#,##0.0"/>
    <numFmt numFmtId="166" formatCode="#,##0.0_i"/>
    <numFmt numFmtId="167" formatCode="#,##0.0_)"/>
    <numFmt numFmtId="168" formatCode="_-* #,##0\ _€_-;\-* #,##0\ _€_-;_-* &quot;-&quot;??\ _€_-;_-@_-"/>
    <numFmt numFmtId="169" formatCode="0.0"/>
  </numFmts>
  <fonts count="66">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11"/>
      <color theme="1"/>
      <name val="Calibri"/>
      <family val="2"/>
      <scheme val="minor"/>
    </font>
    <font>
      <b/>
      <sz val="10"/>
      <color theme="1"/>
      <name val="Calibri"/>
      <family val="2"/>
      <scheme val="minor"/>
    </font>
    <font>
      <sz val="10"/>
      <color theme="1"/>
      <name val="Calibri"/>
      <family val="2"/>
      <scheme val="minor"/>
    </font>
    <font>
      <i/>
      <sz val="11"/>
      <color theme="1"/>
      <name val="Calibri"/>
      <family val="2"/>
      <scheme val="minor"/>
    </font>
    <font>
      <sz val="11"/>
      <name val="Arial"/>
      <family val="2"/>
    </font>
    <font>
      <sz val="11"/>
      <name val="Arial"/>
      <family val="2"/>
    </font>
    <font>
      <sz val="9"/>
      <name val="Arial"/>
      <family val="2"/>
    </font>
    <font>
      <sz val="11"/>
      <color rgb="FF9C6500"/>
      <name val="Calibri"/>
      <family val="2"/>
      <scheme val="minor"/>
    </font>
    <font>
      <sz val="10"/>
      <name val="Arial"/>
      <family val="2"/>
    </font>
    <font>
      <sz val="9"/>
      <color rgb="FF000000"/>
      <name val="Arial"/>
      <family val="2"/>
      <charset val="161"/>
    </font>
    <font>
      <sz val="11"/>
      <name val="Calibri"/>
      <family val="2"/>
      <scheme val="minor"/>
    </font>
    <font>
      <sz val="11"/>
      <name val="Arial"/>
      <family val="2"/>
      <charset val="161"/>
    </font>
    <font>
      <sz val="9"/>
      <name val="Arial"/>
      <family val="2"/>
      <charset val="161"/>
    </font>
    <font>
      <sz val="11"/>
      <color rgb="FF006100"/>
      <name val="Calibri"/>
      <family val="2"/>
      <charset val="161"/>
      <scheme val="minor"/>
    </font>
    <font>
      <sz val="11"/>
      <color indexed="8"/>
      <name val="Calibri"/>
      <family val="2"/>
    </font>
    <font>
      <sz val="11"/>
      <color indexed="8"/>
      <name val="Calibri"/>
      <family val="2"/>
      <charset val="238"/>
    </font>
    <font>
      <sz val="9"/>
      <color indexed="8"/>
      <name val="Arial"/>
      <family val="2"/>
      <charset val="238"/>
    </font>
    <font>
      <vertAlign val="superscript"/>
      <sz val="11"/>
      <name val="Calibri"/>
      <family val="2"/>
      <charset val="238"/>
      <scheme val="minor"/>
    </font>
    <font>
      <sz val="9"/>
      <name val="Arial"/>
      <family val="2"/>
      <charset val="238"/>
    </font>
    <font>
      <b/>
      <sz val="18"/>
      <color theme="3"/>
      <name val="Calibri Light"/>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9"/>
      <name val="Times New Roman"/>
      <family val="1"/>
    </font>
    <font>
      <sz val="7"/>
      <name val="Arial"/>
      <family val="2"/>
    </font>
    <font>
      <b/>
      <sz val="9"/>
      <name val="Times New Roman"/>
      <family val="1"/>
    </font>
    <font>
      <sz val="10"/>
      <name val="Geneva"/>
      <family val="2"/>
    </font>
    <font>
      <sz val="10"/>
      <color indexed="8"/>
      <name val="Calibri"/>
      <family val="2"/>
      <charset val="238"/>
    </font>
    <font>
      <u/>
      <sz val="11"/>
      <color theme="1"/>
      <name val="Calibri"/>
      <family val="2"/>
      <charset val="238"/>
      <scheme val="minor"/>
    </font>
    <font>
      <u/>
      <sz val="11"/>
      <color theme="1"/>
      <name val="Calibri"/>
      <family val="2"/>
      <scheme val="minor"/>
    </font>
    <font>
      <sz val="10"/>
      <name val="Arial"/>
      <family val="2"/>
    </font>
    <font>
      <sz val="10"/>
      <name val="Arial"/>
      <family val="2"/>
      <charset val="238"/>
    </font>
    <font>
      <sz val="11"/>
      <name val="Arial"/>
      <family val="2"/>
      <charset val="238"/>
    </font>
    <font>
      <b/>
      <sz val="10"/>
      <name val="Arial"/>
      <family val="2"/>
      <charset val="238"/>
    </font>
    <font>
      <vertAlign val="superscript"/>
      <sz val="11"/>
      <color theme="1"/>
      <name val="Calibri"/>
      <family val="2"/>
      <charset val="238"/>
      <scheme val="minor"/>
    </font>
    <font>
      <i/>
      <sz val="11"/>
      <color theme="1"/>
      <name val="Calibri"/>
      <family val="2"/>
      <charset val="238"/>
      <scheme val="minor"/>
    </font>
    <font>
      <b/>
      <sz val="14"/>
      <color theme="1"/>
      <name val="Calibri"/>
      <family val="2"/>
      <scheme val="minor"/>
    </font>
    <font>
      <i/>
      <sz val="11"/>
      <color theme="5" tint="-0.249977111117893"/>
      <name val="Calibri"/>
      <family val="2"/>
      <scheme val="minor"/>
    </font>
    <font>
      <u/>
      <sz val="11"/>
      <color theme="10"/>
      <name val="Calibri"/>
      <family val="2"/>
      <scheme val="minor"/>
    </font>
    <font>
      <i/>
      <sz val="10"/>
      <color theme="5" tint="-0.249977111117893"/>
      <name val="Calibri"/>
      <family val="2"/>
      <scheme val="minor"/>
    </font>
    <font>
      <sz val="10"/>
      <color theme="0" tint="-0.34998626667073579"/>
      <name val="Calibri"/>
      <family val="2"/>
      <scheme val="minor"/>
    </font>
    <font>
      <sz val="9"/>
      <color theme="1"/>
      <name val="Calibri"/>
      <family val="2"/>
      <scheme val="minor"/>
    </font>
    <font>
      <vertAlign val="subscript"/>
      <sz val="10"/>
      <color theme="1"/>
      <name val="Calibri"/>
      <family val="2"/>
      <scheme val="minor"/>
    </font>
    <font>
      <b/>
      <sz val="9"/>
      <color indexed="81"/>
      <name val="Segoe UI"/>
      <family val="2"/>
    </font>
    <font>
      <sz val="9"/>
      <color indexed="81"/>
      <name val="Segoe UI"/>
      <family val="2"/>
    </font>
    <font>
      <b/>
      <vertAlign val="subscript"/>
      <sz val="11"/>
      <color theme="1"/>
      <name val="Calibri"/>
      <family val="2"/>
      <scheme val="minor"/>
    </font>
    <font>
      <vertAlign val="subscript"/>
      <sz val="11"/>
      <color theme="1"/>
      <name val="Calibri"/>
      <family val="2"/>
      <scheme val="minor"/>
    </font>
    <font>
      <i/>
      <sz val="12"/>
      <color theme="5" tint="-0.249977111117893"/>
      <name val="Calibri"/>
      <family val="2"/>
      <scheme val="minor"/>
    </font>
    <font>
      <b/>
      <sz val="16"/>
      <color theme="1"/>
      <name val="Calibri"/>
      <family val="2"/>
      <scheme val="minor"/>
    </font>
    <font>
      <b/>
      <sz val="12"/>
      <color theme="1"/>
      <name val="Calibri"/>
      <family val="2"/>
      <scheme val="minor"/>
    </font>
  </fonts>
  <fills count="38">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rgb="FFFFEB9C"/>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6" tint="0.59999389629810485"/>
        <bgColor indexed="64"/>
      </patternFill>
    </fill>
  </fills>
  <borders count="57">
    <border>
      <left/>
      <right/>
      <top/>
      <bottom/>
      <diagonal/>
    </border>
    <border>
      <left/>
      <right/>
      <top style="hair">
        <color theme="0" tint="-0.34998626667073579"/>
      </top>
      <bottom/>
      <diagonal/>
    </border>
    <border>
      <left/>
      <right style="thin">
        <color auto="1"/>
      </right>
      <top/>
      <bottom/>
      <diagonal/>
    </border>
    <border>
      <left/>
      <right/>
      <top style="hair">
        <color theme="0" tint="-0.34998626667073579"/>
      </top>
      <bottom style="double">
        <color auto="1"/>
      </bottom>
      <diagonal/>
    </border>
    <border>
      <left/>
      <right style="thin">
        <color auto="1"/>
      </right>
      <top style="hair">
        <color theme="0" tint="-0.34998626667073579"/>
      </top>
      <bottom style="double">
        <color auto="1"/>
      </bottom>
      <diagonal/>
    </border>
    <border>
      <left/>
      <right/>
      <top style="hair">
        <color theme="0" tint="-0.34998626667073579"/>
      </top>
      <bottom style="hair">
        <color theme="0" tint="-0.34998626667073579"/>
      </bottom>
      <diagonal/>
    </border>
    <border>
      <left/>
      <right style="thin">
        <color auto="1"/>
      </right>
      <top style="hair">
        <color theme="0" tint="-0.34998626667073579"/>
      </top>
      <bottom style="hair">
        <color theme="0" tint="-0.34998626667073579"/>
      </bottom>
      <diagonal/>
    </border>
    <border>
      <left/>
      <right style="thin">
        <color auto="1"/>
      </right>
      <top/>
      <bottom style="hair">
        <color theme="0" tint="-0.34998626667073579"/>
      </bottom>
      <diagonal/>
    </border>
    <border>
      <left/>
      <right/>
      <top/>
      <bottom style="hair">
        <color theme="0" tint="-0.34998626667073579"/>
      </bottom>
      <diagonal/>
    </border>
    <border>
      <left/>
      <right style="thin">
        <color auto="1"/>
      </right>
      <top style="hair">
        <color theme="0" tint="-0.34998626667073579"/>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thick">
        <color auto="1"/>
      </left>
      <right style="thick">
        <color auto="1"/>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ck">
        <color auto="1"/>
      </left>
      <right style="thick">
        <color auto="1"/>
      </right>
      <top/>
      <bottom/>
      <diagonal/>
    </border>
    <border>
      <left style="thick">
        <color auto="1"/>
      </left>
      <right style="thick">
        <color auto="1"/>
      </right>
      <top style="thin">
        <color auto="1"/>
      </top>
      <bottom style="thin">
        <color auto="1"/>
      </bottom>
      <diagonal/>
    </border>
    <border>
      <left style="thin">
        <color auto="1"/>
      </left>
      <right/>
      <top/>
      <bottom style="thick">
        <color auto="1"/>
      </bottom>
      <diagonal/>
    </border>
    <border>
      <left style="thick">
        <color auto="1"/>
      </left>
      <right style="thick">
        <color auto="1"/>
      </right>
      <top/>
      <bottom style="thick">
        <color auto="1"/>
      </bottom>
      <diagonal/>
    </border>
    <border>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right style="thin">
        <color auto="1"/>
      </right>
      <top/>
      <bottom style="thick">
        <color auto="1"/>
      </bottom>
      <diagonal/>
    </border>
    <border>
      <left style="thick">
        <color auto="1"/>
      </left>
      <right style="thick">
        <color auto="1"/>
      </right>
      <top style="thin">
        <color auto="1"/>
      </top>
      <bottom style="thick">
        <color auto="1"/>
      </bottom>
      <diagonal/>
    </border>
    <border>
      <left style="thin">
        <color auto="1"/>
      </left>
      <right/>
      <top style="thin">
        <color auto="1"/>
      </top>
      <bottom style="thick">
        <color auto="1"/>
      </bottom>
      <diagonal/>
    </border>
    <border>
      <left style="thick">
        <color auto="1"/>
      </left>
      <right style="thick">
        <color auto="1"/>
      </right>
      <top style="thin">
        <color auto="1"/>
      </top>
      <bottom/>
      <diagonal/>
    </border>
    <border>
      <left style="medium">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ck">
        <color auto="1"/>
      </left>
      <right/>
      <top/>
      <bottom style="thin">
        <color auto="1"/>
      </bottom>
      <diagonal/>
    </border>
    <border>
      <left style="thick">
        <color auto="1"/>
      </left>
      <right/>
      <top/>
      <bottom/>
      <diagonal/>
    </border>
    <border>
      <left/>
      <right style="medium">
        <color auto="1"/>
      </right>
      <top/>
      <bottom style="thin">
        <color auto="1"/>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right/>
      <top style="thin">
        <color theme="0" tint="-0.499984740745262"/>
      </top>
      <bottom style="thin">
        <color theme="0" tint="-0.499984740745262"/>
      </bottom>
      <diagonal/>
    </border>
    <border>
      <left/>
      <right/>
      <top style="hair">
        <color auto="1"/>
      </top>
      <bottom style="hair">
        <color auto="1"/>
      </bottom>
      <diagonal/>
    </border>
    <border>
      <left/>
      <right style="thin">
        <color auto="1"/>
      </right>
      <top style="hair">
        <color auto="1"/>
      </top>
      <bottom style="hair">
        <color auto="1"/>
      </bottom>
      <diagonal/>
    </border>
    <border>
      <left/>
      <right/>
      <top style="hair">
        <color auto="1"/>
      </top>
      <bottom style="double">
        <color auto="1"/>
      </bottom>
      <diagonal/>
    </border>
    <border>
      <left/>
      <right style="thin">
        <color auto="1"/>
      </right>
      <top style="hair">
        <color auto="1"/>
      </top>
      <bottom style="double">
        <color auto="1"/>
      </bottom>
      <diagonal/>
    </border>
    <border>
      <left style="thin">
        <color auto="1"/>
      </left>
      <right style="thin">
        <color auto="1"/>
      </right>
      <top/>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style="thin">
        <color auto="1"/>
      </left>
      <right/>
      <top style="hair">
        <color auto="1"/>
      </top>
      <bottom style="double">
        <color auto="1"/>
      </bottom>
      <diagonal/>
    </border>
  </borders>
  <cellStyleXfs count="83">
    <xf numFmtId="0" fontId="0" fillId="0" borderId="0"/>
    <xf numFmtId="9" fontId="3" fillId="0" borderId="0" applyFont="0" applyFill="0" applyBorder="0" applyAlignment="0" applyProtection="0"/>
    <xf numFmtId="0" fontId="8" fillId="0" borderId="0"/>
    <xf numFmtId="0" fontId="9" fillId="0" borderId="0"/>
    <xf numFmtId="0" fontId="10" fillId="0" borderId="0" applyNumberFormat="0" applyFill="0" applyBorder="0" applyProtection="0">
      <alignment vertical="center"/>
    </xf>
    <xf numFmtId="0" fontId="14" fillId="0" borderId="0"/>
    <xf numFmtId="0" fontId="15" fillId="0" borderId="0"/>
    <xf numFmtId="166" fontId="13" fillId="0" borderId="0" applyFill="0" applyBorder="0" applyProtection="0">
      <alignment horizontal="right"/>
    </xf>
    <xf numFmtId="0" fontId="17" fillId="3" borderId="0" applyNumberFormat="0" applyBorder="0" applyAlignment="0" applyProtection="0"/>
    <xf numFmtId="0" fontId="11" fillId="4" borderId="0" applyNumberFormat="0" applyBorder="0" applyAlignment="0" applyProtection="0"/>
    <xf numFmtId="166" fontId="16" fillId="0" borderId="0" applyFill="0" applyBorder="0" applyProtection="0">
      <alignment horizontal="right"/>
    </xf>
    <xf numFmtId="9" fontId="15" fillId="0" borderId="0" applyFont="0" applyFill="0" applyBorder="0" applyAlignment="0" applyProtection="0"/>
    <xf numFmtId="0" fontId="3" fillId="0" borderId="0"/>
    <xf numFmtId="0" fontId="3" fillId="0" borderId="0"/>
    <xf numFmtId="0" fontId="12" fillId="0" borderId="0"/>
    <xf numFmtId="0" fontId="8" fillId="0" borderId="0"/>
    <xf numFmtId="9" fontId="9" fillId="0" borderId="0" applyFont="0" applyFill="0" applyBorder="0" applyAlignment="0" applyProtection="0"/>
    <xf numFmtId="0" fontId="18" fillId="0" borderId="0" applyFill="0" applyProtection="0"/>
    <xf numFmtId="0" fontId="18" fillId="0" borderId="0" applyFill="0" applyProtection="0"/>
    <xf numFmtId="0" fontId="18" fillId="0" borderId="0" applyFill="0" applyProtection="0"/>
    <xf numFmtId="0" fontId="18" fillId="0" borderId="0" applyFill="0" applyProtection="0"/>
    <xf numFmtId="0" fontId="18" fillId="0" borderId="0" applyFill="0" applyProtection="0"/>
    <xf numFmtId="0" fontId="18" fillId="0" borderId="0" applyFill="0" applyProtection="0"/>
    <xf numFmtId="0" fontId="18" fillId="0" borderId="0" applyFill="0" applyProtection="0"/>
    <xf numFmtId="0" fontId="18" fillId="0" borderId="0" applyFill="0" applyProtection="0"/>
    <xf numFmtId="0" fontId="18" fillId="0" borderId="0" applyFill="0" applyProtection="0"/>
    <xf numFmtId="0" fontId="19" fillId="0" borderId="0" applyFill="0" applyProtection="0"/>
    <xf numFmtId="0" fontId="23" fillId="0" borderId="0" applyNumberFormat="0" applyFill="0" applyBorder="0" applyAlignment="0" applyProtection="0"/>
    <xf numFmtId="0" fontId="24" fillId="0" borderId="15" applyNumberFormat="0" applyFill="0" applyAlignment="0" applyProtection="0"/>
    <xf numFmtId="0" fontId="25" fillId="0" borderId="16" applyNumberFormat="0" applyFill="0" applyAlignment="0" applyProtection="0"/>
    <xf numFmtId="0" fontId="26" fillId="0" borderId="17" applyNumberFormat="0" applyFill="0" applyAlignment="0" applyProtection="0"/>
    <xf numFmtId="0" fontId="26" fillId="0" borderId="0" applyNumberFormat="0" applyFill="0" applyBorder="0" applyAlignment="0" applyProtection="0"/>
    <xf numFmtId="0" fontId="27" fillId="3" borderId="0" applyNumberFormat="0" applyBorder="0" applyAlignment="0" applyProtection="0"/>
    <xf numFmtId="0" fontId="28" fillId="5" borderId="0" applyNumberFormat="0" applyBorder="0" applyAlignment="0" applyProtection="0"/>
    <xf numFmtId="0" fontId="29" fillId="4" borderId="0" applyNumberFormat="0" applyBorder="0" applyAlignment="0" applyProtection="0"/>
    <xf numFmtId="0" fontId="30" fillId="6" borderId="18" applyNumberFormat="0" applyAlignment="0" applyProtection="0"/>
    <xf numFmtId="0" fontId="31" fillId="7" borderId="19" applyNumberFormat="0" applyAlignment="0" applyProtection="0"/>
    <xf numFmtId="0" fontId="32" fillId="7" borderId="18" applyNumberFormat="0" applyAlignment="0" applyProtection="0"/>
    <xf numFmtId="0" fontId="33" fillId="0" borderId="20" applyNumberFormat="0" applyFill="0" applyAlignment="0" applyProtection="0"/>
    <xf numFmtId="0" fontId="34" fillId="8" borderId="21" applyNumberFormat="0" applyAlignment="0" applyProtection="0"/>
    <xf numFmtId="0" fontId="35" fillId="0" borderId="0" applyNumberFormat="0" applyFill="0" applyBorder="0" applyAlignment="0" applyProtection="0"/>
    <xf numFmtId="0" fontId="36" fillId="0" borderId="0" applyNumberFormat="0" applyFill="0" applyBorder="0" applyAlignment="0" applyProtection="0"/>
    <xf numFmtId="0" fontId="37" fillId="0" borderId="23" applyNumberFormat="0" applyFill="0" applyAlignment="0" applyProtection="0"/>
    <xf numFmtId="0" fontId="38"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8" fillId="13" borderId="0" applyNumberFormat="0" applyBorder="0" applyAlignment="0" applyProtection="0"/>
    <xf numFmtId="0" fontId="38"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8" fillId="17" borderId="0" applyNumberFormat="0" applyBorder="0" applyAlignment="0" applyProtection="0"/>
    <xf numFmtId="0" fontId="38"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8" fillId="21" borderId="0" applyNumberFormat="0" applyBorder="0" applyAlignment="0" applyProtection="0"/>
    <xf numFmtId="0" fontId="38"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8" fillId="25" borderId="0" applyNumberFormat="0" applyBorder="0" applyAlignment="0" applyProtection="0"/>
    <xf numFmtId="0" fontId="38"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8" fillId="29" borderId="0" applyNumberFormat="0" applyBorder="0" applyAlignment="0" applyProtection="0"/>
    <xf numFmtId="0" fontId="38"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8" fillId="33" borderId="0" applyNumberFormat="0" applyBorder="0" applyAlignment="0" applyProtection="0"/>
    <xf numFmtId="0" fontId="1" fillId="0" borderId="0"/>
    <xf numFmtId="0" fontId="1" fillId="9" borderId="22" applyNumberFormat="0" applyFont="0" applyAlignment="0" applyProtection="0"/>
    <xf numFmtId="0" fontId="43" fillId="0" borderId="0" applyFill="0" applyProtection="0"/>
    <xf numFmtId="49" fontId="39" fillId="0" borderId="11" applyNumberFormat="0" applyFont="0" applyFill="0" applyBorder="0" applyProtection="0">
      <alignment horizontal="left" vertical="center" indent="2"/>
    </xf>
    <xf numFmtId="49" fontId="39" fillId="0" borderId="41" applyNumberFormat="0" applyFont="0" applyFill="0" applyBorder="0" applyProtection="0">
      <alignment horizontal="left" vertical="center" indent="5"/>
    </xf>
    <xf numFmtId="167" fontId="40" fillId="0" borderId="0" applyAlignment="0" applyProtection="0"/>
    <xf numFmtId="0" fontId="3" fillId="0" borderId="0" applyNumberFormat="0" applyFont="0" applyFill="0" applyBorder="0" applyProtection="0">
      <alignment vertical="center"/>
    </xf>
    <xf numFmtId="0" fontId="12" fillId="0" borderId="0"/>
    <xf numFmtId="0" fontId="12" fillId="0" borderId="0"/>
    <xf numFmtId="0" fontId="12" fillId="0" borderId="0"/>
    <xf numFmtId="49" fontId="41" fillId="0" borderId="11" applyNumberFormat="0" applyFill="0" applyBorder="0" applyProtection="0">
      <alignment horizontal="left" vertical="center"/>
    </xf>
    <xf numFmtId="9" fontId="42" fillId="0" borderId="0" applyFont="0" applyFill="0" applyBorder="0" applyAlignment="0" applyProtection="0"/>
    <xf numFmtId="0" fontId="9" fillId="0" borderId="0"/>
    <xf numFmtId="0" fontId="48" fillId="0" borderId="0"/>
    <xf numFmtId="0" fontId="54" fillId="0" borderId="0" applyNumberFormat="0" applyFill="0" applyBorder="0" applyAlignment="0" applyProtection="0"/>
    <xf numFmtId="43" fontId="3" fillId="0" borderId="0" applyFont="0" applyFill="0" applyBorder="0" applyAlignment="0" applyProtection="0"/>
  </cellStyleXfs>
  <cellXfs count="230">
    <xf numFmtId="0" fontId="0" fillId="0" borderId="0" xfId="0"/>
    <xf numFmtId="164" fontId="5" fillId="0" borderId="0" xfId="0" applyNumberFormat="1" applyFont="1" applyBorder="1" applyAlignment="1">
      <alignment vertical="center"/>
    </xf>
    <xf numFmtId="0" fontId="5" fillId="0" borderId="0" xfId="0" applyFont="1" applyBorder="1" applyAlignment="1">
      <alignment vertical="center"/>
    </xf>
    <xf numFmtId="0" fontId="5" fillId="0" borderId="1" xfId="0" applyFont="1" applyBorder="1" applyAlignment="1">
      <alignment horizontal="right" wrapText="1"/>
    </xf>
    <xf numFmtId="0" fontId="5" fillId="0" borderId="2" xfId="0" applyFont="1" applyBorder="1" applyAlignment="1">
      <alignment vertical="center"/>
    </xf>
    <xf numFmtId="0" fontId="6" fillId="0" borderId="4" xfId="0" applyFont="1" applyBorder="1" applyAlignment="1">
      <alignment vertical="center"/>
    </xf>
    <xf numFmtId="0" fontId="6" fillId="2" borderId="3" xfId="0" applyFont="1" applyFill="1" applyBorder="1" applyAlignment="1">
      <alignment vertical="center"/>
    </xf>
    <xf numFmtId="0" fontId="6" fillId="0" borderId="5" xfId="0" applyFont="1" applyBorder="1" applyAlignment="1">
      <alignment vertical="center" wrapText="1"/>
    </xf>
    <xf numFmtId="0" fontId="6" fillId="0" borderId="6" xfId="0" applyFont="1" applyBorder="1" applyAlignment="1">
      <alignment vertical="center"/>
    </xf>
    <xf numFmtId="0" fontId="6" fillId="2" borderId="5" xfId="0" applyFont="1" applyFill="1" applyBorder="1" applyAlignment="1">
      <alignment vertical="center"/>
    </xf>
    <xf numFmtId="0" fontId="5" fillId="0" borderId="7" xfId="0" applyFont="1" applyBorder="1" applyAlignment="1">
      <alignment horizontal="right"/>
    </xf>
    <xf numFmtId="0" fontId="6" fillId="0" borderId="8" xfId="0" applyFont="1" applyBorder="1" applyAlignment="1">
      <alignment wrapText="1"/>
    </xf>
    <xf numFmtId="0" fontId="6" fillId="0" borderId="8" xfId="0" applyFont="1" applyBorder="1"/>
    <xf numFmtId="0" fontId="0" fillId="0" borderId="0" xfId="0" applyAlignment="1">
      <alignment horizontal="left" wrapText="1"/>
    </xf>
    <xf numFmtId="0" fontId="4" fillId="0" borderId="0" xfId="0" applyFont="1" applyAlignment="1"/>
    <xf numFmtId="0" fontId="6" fillId="0" borderId="0" xfId="0" applyFont="1" applyAlignment="1"/>
    <xf numFmtId="164" fontId="6" fillId="0" borderId="0" xfId="0" applyNumberFormat="1" applyFont="1" applyBorder="1" applyAlignment="1">
      <alignment vertical="center"/>
    </xf>
    <xf numFmtId="0" fontId="6" fillId="0" borderId="0" xfId="0" applyFont="1" applyBorder="1" applyAlignment="1">
      <alignment vertical="center"/>
    </xf>
    <xf numFmtId="0" fontId="6" fillId="0" borderId="0" xfId="0" applyFont="1" applyBorder="1" applyAlignment="1">
      <alignment wrapText="1"/>
    </xf>
    <xf numFmtId="0" fontId="6" fillId="0" borderId="9" xfId="0" applyFont="1" applyBorder="1" applyAlignment="1">
      <alignment vertical="center"/>
    </xf>
    <xf numFmtId="0" fontId="6" fillId="2" borderId="1" xfId="0" applyFont="1" applyFill="1" applyBorder="1" applyAlignment="1">
      <alignment vertical="center"/>
    </xf>
    <xf numFmtId="0" fontId="0" fillId="2" borderId="0" xfId="0" applyFill="1"/>
    <xf numFmtId="0" fontId="0" fillId="0" borderId="0" xfId="0" applyAlignment="1">
      <alignment wrapText="1"/>
    </xf>
    <xf numFmtId="0" fontId="4" fillId="0" borderId="0" xfId="0" applyFont="1"/>
    <xf numFmtId="0" fontId="6" fillId="0" borderId="0" xfId="0" applyFont="1" applyAlignment="1">
      <alignment wrapText="1"/>
    </xf>
    <xf numFmtId="164" fontId="6" fillId="0" borderId="0" xfId="1" applyNumberFormat="1" applyFont="1" applyBorder="1" applyAlignment="1">
      <alignment vertical="center"/>
    </xf>
    <xf numFmtId="0" fontId="0" fillId="0" borderId="0" xfId="0" applyAlignment="1">
      <alignment horizontal="center"/>
    </xf>
    <xf numFmtId="0" fontId="5" fillId="0" borderId="8" xfId="0" applyFont="1" applyBorder="1" applyAlignment="1">
      <alignment horizontal="center" wrapText="1"/>
    </xf>
    <xf numFmtId="0" fontId="5" fillId="0" borderId="0" xfId="0" applyFont="1" applyBorder="1" applyAlignment="1">
      <alignment horizontal="center" wrapText="1"/>
    </xf>
    <xf numFmtId="164" fontId="6" fillId="2" borderId="5" xfId="1" applyNumberFormat="1" applyFont="1" applyFill="1" applyBorder="1" applyAlignment="1">
      <alignment vertical="center"/>
    </xf>
    <xf numFmtId="164" fontId="6" fillId="2" borderId="3" xfId="1" applyNumberFormat="1" applyFont="1" applyFill="1" applyBorder="1" applyAlignment="1">
      <alignment vertical="center"/>
    </xf>
    <xf numFmtId="0" fontId="4" fillId="0" borderId="0" xfId="0" applyFont="1" applyAlignment="1">
      <alignment horizontal="left"/>
    </xf>
    <xf numFmtId="0" fontId="5" fillId="0" borderId="0" xfId="0" applyFont="1" applyFill="1" applyBorder="1" applyAlignment="1">
      <alignment vertical="center"/>
    </xf>
    <xf numFmtId="0" fontId="5" fillId="0" borderId="2" xfId="0" applyFont="1" applyFill="1" applyBorder="1" applyAlignment="1">
      <alignment vertical="center"/>
    </xf>
    <xf numFmtId="0" fontId="6" fillId="0" borderId="0" xfId="0" applyFont="1" applyFill="1" applyBorder="1" applyAlignment="1">
      <alignment vertical="center"/>
    </xf>
    <xf numFmtId="0" fontId="0" fillId="0" borderId="0" xfId="0" applyFill="1"/>
    <xf numFmtId="0" fontId="0" fillId="0" borderId="0" xfId="0" applyFill="1" applyAlignment="1">
      <alignment horizontal="left" wrapText="1"/>
    </xf>
    <xf numFmtId="0" fontId="0" fillId="0" borderId="11" xfId="0" applyFont="1" applyFill="1" applyBorder="1"/>
    <xf numFmtId="1" fontId="20" fillId="0" borderId="11" xfId="26" applyNumberFormat="1" applyFont="1" applyFill="1" applyBorder="1" applyAlignment="1" applyProtection="1">
      <alignment horizontal="right"/>
    </xf>
    <xf numFmtId="0" fontId="19" fillId="0" borderId="11" xfId="26" applyFont="1" applyFill="1" applyBorder="1" applyProtection="1"/>
    <xf numFmtId="1" fontId="20" fillId="0" borderId="12" xfId="26" applyNumberFormat="1" applyFont="1" applyFill="1" applyBorder="1" applyAlignment="1" applyProtection="1">
      <alignment horizontal="right"/>
    </xf>
    <xf numFmtId="0" fontId="0" fillId="0" borderId="12" xfId="0" applyFont="1" applyFill="1" applyBorder="1"/>
    <xf numFmtId="1" fontId="20" fillId="0" borderId="12" xfId="21" applyNumberFormat="1" applyFont="1" applyFill="1" applyBorder="1" applyAlignment="1" applyProtection="1">
      <alignment horizontal="right"/>
    </xf>
    <xf numFmtId="1" fontId="20" fillId="0" borderId="12" xfId="22" applyNumberFormat="1" applyFont="1" applyFill="1" applyBorder="1" applyAlignment="1" applyProtection="1">
      <alignment horizontal="right"/>
    </xf>
    <xf numFmtId="1" fontId="20" fillId="0" borderId="12" xfId="23" applyNumberFormat="1" applyFont="1" applyFill="1" applyBorder="1" applyAlignment="1" applyProtection="1">
      <alignment horizontal="right"/>
    </xf>
    <xf numFmtId="1" fontId="20" fillId="0" borderId="12" xfId="24" applyNumberFormat="1" applyFont="1" applyFill="1" applyBorder="1" applyAlignment="1" applyProtection="1">
      <alignment horizontal="right"/>
    </xf>
    <xf numFmtId="1" fontId="20" fillId="0" borderId="12" xfId="25" applyNumberFormat="1" applyFont="1" applyFill="1" applyBorder="1" applyAlignment="1" applyProtection="1">
      <alignment horizontal="right"/>
    </xf>
    <xf numFmtId="0" fontId="0" fillId="0" borderId="11" xfId="0" applyBorder="1" applyAlignment="1">
      <alignment wrapText="1"/>
    </xf>
    <xf numFmtId="0" fontId="0" fillId="0" borderId="11" xfId="0" applyBorder="1"/>
    <xf numFmtId="165" fontId="10" fillId="0" borderId="32" xfId="0" applyNumberFormat="1" applyFont="1" applyFill="1" applyBorder="1" applyAlignment="1"/>
    <xf numFmtId="1" fontId="20" fillId="0" borderId="14" xfId="26" applyNumberFormat="1" applyFont="1" applyFill="1" applyBorder="1" applyAlignment="1" applyProtection="1">
      <alignment horizontal="right"/>
    </xf>
    <xf numFmtId="1" fontId="20" fillId="0" borderId="26" xfId="20" applyNumberFormat="1" applyFont="1" applyFill="1" applyBorder="1" applyAlignment="1" applyProtection="1">
      <alignment horizontal="right"/>
    </xf>
    <xf numFmtId="0" fontId="0" fillId="0" borderId="24" xfId="0" applyFont="1" applyFill="1" applyBorder="1"/>
    <xf numFmtId="165" fontId="10" fillId="0" borderId="27" xfId="0" applyNumberFormat="1" applyFont="1" applyFill="1" applyBorder="1" applyAlignment="1"/>
    <xf numFmtId="0" fontId="0" fillId="0" borderId="30" xfId="0" applyFont="1" applyFill="1" applyBorder="1"/>
    <xf numFmtId="1" fontId="20" fillId="0" borderId="26" xfId="26" applyNumberFormat="1" applyFont="1" applyFill="1" applyBorder="1" applyAlignment="1" applyProtection="1">
      <alignment horizontal="right"/>
    </xf>
    <xf numFmtId="0" fontId="1" fillId="0" borderId="27" xfId="67" applyBorder="1"/>
    <xf numFmtId="0" fontId="1" fillId="0" borderId="32" xfId="67" applyBorder="1"/>
    <xf numFmtId="0" fontId="0" fillId="0" borderId="32" xfId="0" applyBorder="1"/>
    <xf numFmtId="0" fontId="0" fillId="0" borderId="39" xfId="0" applyFont="1" applyFill="1" applyBorder="1"/>
    <xf numFmtId="165" fontId="10" fillId="0" borderId="38" xfId="0" applyNumberFormat="1" applyFont="1" applyFill="1" applyBorder="1" applyAlignment="1"/>
    <xf numFmtId="1" fontId="20" fillId="0" borderId="35" xfId="25" applyNumberFormat="1" applyFont="1" applyFill="1" applyBorder="1" applyAlignment="1" applyProtection="1">
      <alignment horizontal="right"/>
    </xf>
    <xf numFmtId="1" fontId="20" fillId="0" borderId="36" xfId="26" applyNumberFormat="1" applyFont="1" applyFill="1" applyBorder="1" applyAlignment="1" applyProtection="1">
      <alignment horizontal="right"/>
    </xf>
    <xf numFmtId="1" fontId="20" fillId="0" borderId="35" xfId="26" applyNumberFormat="1" applyFont="1" applyFill="1" applyBorder="1" applyAlignment="1" applyProtection="1">
      <alignment horizontal="right"/>
    </xf>
    <xf numFmtId="0" fontId="1" fillId="0" borderId="38" xfId="67" applyBorder="1"/>
    <xf numFmtId="0" fontId="0" fillId="0" borderId="0" xfId="0" applyBorder="1"/>
    <xf numFmtId="0" fontId="0" fillId="0" borderId="0" xfId="0" applyFill="1" applyBorder="1"/>
    <xf numFmtId="0" fontId="0" fillId="0" borderId="0" xfId="0"/>
    <xf numFmtId="2" fontId="0" fillId="0" borderId="0" xfId="0" applyNumberFormat="1" applyBorder="1"/>
    <xf numFmtId="0" fontId="0" fillId="0" borderId="0" xfId="0" applyFill="1" applyBorder="1"/>
    <xf numFmtId="0" fontId="44" fillId="0" borderId="0" xfId="0" applyFont="1" applyFill="1" applyBorder="1"/>
    <xf numFmtId="0" fontId="45" fillId="0" borderId="0" xfId="0" applyFont="1" applyFill="1" applyBorder="1"/>
    <xf numFmtId="3" fontId="46" fillId="0" borderId="42" xfId="79" applyNumberFormat="1" applyFont="1" applyFill="1" applyBorder="1" applyAlignment="1"/>
    <xf numFmtId="0" fontId="47" fillId="0" borderId="42" xfId="79" applyNumberFormat="1" applyFont="1" applyFill="1" applyBorder="1" applyAlignment="1">
      <alignment wrapText="1"/>
    </xf>
    <xf numFmtId="0" fontId="46" fillId="0" borderId="42" xfId="79" applyNumberFormat="1" applyFont="1" applyFill="1" applyBorder="1" applyAlignment="1">
      <alignment wrapText="1"/>
    </xf>
    <xf numFmtId="0" fontId="46" fillId="0" borderId="42" xfId="79" applyNumberFormat="1" applyFont="1" applyFill="1" applyBorder="1" applyAlignment="1"/>
    <xf numFmtId="0" fontId="47" fillId="0" borderId="42" xfId="79" applyNumberFormat="1" applyFont="1" applyFill="1" applyBorder="1" applyAlignment="1"/>
    <xf numFmtId="0" fontId="37" fillId="0" borderId="0" xfId="0" applyFont="1"/>
    <xf numFmtId="1" fontId="1" fillId="0" borderId="32" xfId="67" applyNumberFormat="1" applyBorder="1"/>
    <xf numFmtId="1" fontId="1" fillId="0" borderId="38" xfId="67" applyNumberFormat="1" applyBorder="1"/>
    <xf numFmtId="1" fontId="20" fillId="0" borderId="11" xfId="25" applyNumberFormat="1" applyFont="1" applyFill="1" applyBorder="1" applyAlignment="1" applyProtection="1">
      <alignment horizontal="right"/>
    </xf>
    <xf numFmtId="0" fontId="46" fillId="0" borderId="0" xfId="79" applyNumberFormat="1" applyFont="1" applyFill="1" applyBorder="1" applyAlignment="1"/>
    <xf numFmtId="0" fontId="49" fillId="0" borderId="42" xfId="79" applyNumberFormat="1" applyFont="1" applyFill="1" applyBorder="1" applyAlignment="1">
      <alignment wrapText="1"/>
    </xf>
    <xf numFmtId="3" fontId="46" fillId="0" borderId="42" xfId="79" applyNumberFormat="1" applyFont="1" applyFill="1" applyBorder="1" applyAlignment="1"/>
    <xf numFmtId="0" fontId="46" fillId="0" borderId="42" xfId="79" applyNumberFormat="1" applyFont="1" applyFill="1" applyBorder="1" applyAlignment="1"/>
    <xf numFmtId="3" fontId="49" fillId="0" borderId="42" xfId="79" applyNumberFormat="1" applyFont="1" applyFill="1" applyBorder="1" applyAlignment="1"/>
    <xf numFmtId="0" fontId="47" fillId="0" borderId="42" xfId="79" applyNumberFormat="1" applyFont="1" applyFill="1" applyBorder="1" applyAlignment="1">
      <alignment horizontal="left" wrapText="1" indent="1"/>
    </xf>
    <xf numFmtId="3" fontId="46" fillId="0" borderId="42" xfId="79" applyNumberFormat="1" applyFont="1" applyFill="1" applyBorder="1" applyAlignment="1">
      <alignment horizontal="left" indent="1"/>
    </xf>
    <xf numFmtId="0" fontId="49" fillId="0" borderId="42" xfId="79" applyNumberFormat="1" applyFont="1" applyFill="1" applyBorder="1" applyAlignment="1"/>
    <xf numFmtId="3" fontId="0" fillId="0" borderId="0" xfId="0" applyNumberFormat="1"/>
    <xf numFmtId="0" fontId="0" fillId="0" borderId="0" xfId="0" applyAlignment="1">
      <alignment horizontal="left" wrapText="1"/>
    </xf>
    <xf numFmtId="0" fontId="0" fillId="0" borderId="0" xfId="0" applyFill="1" applyBorder="1" applyAlignment="1">
      <alignment wrapText="1"/>
    </xf>
    <xf numFmtId="0" fontId="2" fillId="0" borderId="0" xfId="0" applyFont="1" applyFill="1" applyBorder="1" applyAlignment="1"/>
    <xf numFmtId="0" fontId="0" fillId="0" borderId="44" xfId="0" applyBorder="1"/>
    <xf numFmtId="1" fontId="1" fillId="0" borderId="27" xfId="67" applyNumberFormat="1" applyBorder="1"/>
    <xf numFmtId="0" fontId="0" fillId="34" borderId="0" xfId="0" applyFill="1" applyBorder="1"/>
    <xf numFmtId="0" fontId="0" fillId="0" borderId="0" xfId="0" applyBorder="1" applyAlignment="1">
      <alignment wrapText="1"/>
    </xf>
    <xf numFmtId="0" fontId="14" fillId="34" borderId="0" xfId="0" applyFont="1" applyFill="1"/>
    <xf numFmtId="0" fontId="37" fillId="0" borderId="0" xfId="0" applyFont="1" applyFill="1" applyBorder="1" applyAlignment="1">
      <alignment wrapText="1"/>
    </xf>
    <xf numFmtId="3" fontId="46" fillId="0" borderId="42" xfId="79" applyNumberFormat="1" applyFont="1" applyFill="1" applyBorder="1" applyAlignment="1">
      <alignment wrapText="1"/>
    </xf>
    <xf numFmtId="3" fontId="46" fillId="34" borderId="42" xfId="79" applyNumberFormat="1" applyFont="1" applyFill="1" applyBorder="1" applyAlignment="1"/>
    <xf numFmtId="3" fontId="47" fillId="0" borderId="42" xfId="79" applyNumberFormat="1" applyFont="1" applyFill="1" applyBorder="1" applyAlignment="1">
      <alignment wrapText="1"/>
    </xf>
    <xf numFmtId="3" fontId="37" fillId="34" borderId="10" xfId="0" applyNumberFormat="1" applyFont="1" applyFill="1" applyBorder="1"/>
    <xf numFmtId="0" fontId="51" fillId="0" borderId="29" xfId="0" applyFont="1" applyFill="1" applyBorder="1"/>
    <xf numFmtId="0" fontId="0" fillId="0" borderId="0" xfId="0" applyAlignment="1">
      <alignment horizontal="left" indent="1"/>
    </xf>
    <xf numFmtId="0" fontId="0" fillId="35" borderId="11" xfId="0" applyFill="1" applyBorder="1"/>
    <xf numFmtId="0" fontId="0" fillId="0" borderId="0" xfId="0" applyAlignment="1">
      <alignment horizontal="left" wrapText="1" indent="2"/>
    </xf>
    <xf numFmtId="0" fontId="0" fillId="0" borderId="0" xfId="0" applyAlignment="1">
      <alignment horizontal="left" indent="2"/>
    </xf>
    <xf numFmtId="0" fontId="47" fillId="0" borderId="0" xfId="79" applyNumberFormat="1" applyFont="1" applyFill="1" applyBorder="1" applyAlignment="1">
      <alignment horizontal="left" indent="2"/>
    </xf>
    <xf numFmtId="0" fontId="47" fillId="0" borderId="46" xfId="79" applyNumberFormat="1" applyFont="1" applyFill="1" applyBorder="1" applyAlignment="1">
      <alignment wrapText="1"/>
    </xf>
    <xf numFmtId="0" fontId="47" fillId="0" borderId="0" xfId="79" applyNumberFormat="1" applyFont="1" applyFill="1" applyBorder="1" applyAlignment="1">
      <alignment wrapText="1"/>
    </xf>
    <xf numFmtId="0" fontId="0" fillId="0" borderId="0" xfId="0" applyAlignment="1">
      <alignment horizontal="left"/>
    </xf>
    <xf numFmtId="0" fontId="47" fillId="0" borderId="47" xfId="79" applyNumberFormat="1" applyFont="1" applyFill="1" applyBorder="1" applyAlignment="1">
      <alignment wrapText="1"/>
    </xf>
    <xf numFmtId="3" fontId="47" fillId="0" borderId="11" xfId="80" applyNumberFormat="1" applyFont="1" applyFill="1" applyBorder="1" applyAlignment="1"/>
    <xf numFmtId="0" fontId="0" fillId="0" borderId="0" xfId="0" applyAlignment="1">
      <alignment horizontal="left" wrapText="1"/>
    </xf>
    <xf numFmtId="0" fontId="14" fillId="0" borderId="0" xfId="0" applyFont="1" applyFill="1"/>
    <xf numFmtId="0" fontId="49" fillId="0" borderId="0" xfId="79" applyNumberFormat="1" applyFont="1" applyFill="1" applyBorder="1" applyAlignment="1"/>
    <xf numFmtId="0" fontId="52" fillId="0" borderId="13" xfId="0" applyFont="1" applyBorder="1"/>
    <xf numFmtId="0" fontId="0" fillId="0" borderId="13" xfId="0" applyBorder="1"/>
    <xf numFmtId="0" fontId="7" fillId="0" borderId="0" xfId="0" applyFont="1" applyAlignment="1">
      <alignment horizontal="left" vertical="center"/>
    </xf>
    <xf numFmtId="0" fontId="52" fillId="0" borderId="0" xfId="0" applyFont="1"/>
    <xf numFmtId="0" fontId="7" fillId="0" borderId="0" xfId="0" applyFont="1" applyAlignment="1">
      <alignment wrapText="1"/>
    </xf>
    <xf numFmtId="0" fontId="0" fillId="36" borderId="48" xfId="0" applyFill="1" applyBorder="1"/>
    <xf numFmtId="2" fontId="0" fillId="36" borderId="48" xfId="0" applyNumberFormat="1" applyFill="1" applyBorder="1"/>
    <xf numFmtId="0" fontId="0" fillId="0" borderId="48" xfId="0" applyBorder="1"/>
    <xf numFmtId="0" fontId="0" fillId="36" borderId="48" xfId="0" applyFill="1" applyBorder="1" applyAlignment="1">
      <alignment horizontal="left"/>
    </xf>
    <xf numFmtId="0" fontId="0" fillId="36" borderId="48" xfId="0" applyFill="1" applyBorder="1" applyAlignment="1">
      <alignment horizontal="left" wrapText="1"/>
    </xf>
    <xf numFmtId="0" fontId="53" fillId="0" borderId="0" xfId="0" applyFont="1" applyAlignment="1">
      <alignment horizontal="left" vertical="center"/>
    </xf>
    <xf numFmtId="0" fontId="6" fillId="0" borderId="0" xfId="0" applyFont="1" applyBorder="1"/>
    <xf numFmtId="0" fontId="5" fillId="0" borderId="2" xfId="0" applyFont="1" applyBorder="1" applyAlignment="1">
      <alignment horizontal="right"/>
    </xf>
    <xf numFmtId="0" fontId="6" fillId="0" borderId="49" xfId="0" applyFont="1" applyBorder="1" applyAlignment="1">
      <alignment vertical="center" wrapText="1"/>
    </xf>
    <xf numFmtId="0" fontId="6" fillId="0" borderId="50" xfId="0" applyFont="1" applyBorder="1" applyAlignment="1">
      <alignment vertical="center"/>
    </xf>
    <xf numFmtId="164" fontId="6" fillId="0" borderId="49" xfId="1" applyNumberFormat="1" applyFont="1" applyBorder="1" applyAlignment="1">
      <alignment vertical="center"/>
    </xf>
    <xf numFmtId="0" fontId="53" fillId="0" borderId="0" xfId="0" applyFont="1"/>
    <xf numFmtId="0" fontId="6" fillId="0" borderId="52" xfId="0" applyFont="1" applyBorder="1" applyAlignment="1">
      <alignment vertical="center"/>
    </xf>
    <xf numFmtId="0" fontId="5" fillId="0" borderId="0" xfId="0" applyFont="1" applyBorder="1" applyAlignment="1">
      <alignment horizontal="right" wrapText="1"/>
    </xf>
    <xf numFmtId="2" fontId="5" fillId="0" borderId="0" xfId="0" applyNumberFormat="1" applyFont="1" applyBorder="1" applyAlignment="1">
      <alignment vertical="center"/>
    </xf>
    <xf numFmtId="0" fontId="4" fillId="0" borderId="0" xfId="0" applyFont="1" applyAlignment="1">
      <alignment horizontal="left" vertical="top"/>
    </xf>
    <xf numFmtId="0" fontId="53" fillId="0" borderId="0" xfId="0" applyFont="1" applyAlignment="1">
      <alignment vertical="center"/>
    </xf>
    <xf numFmtId="0" fontId="6" fillId="0" borderId="50" xfId="0" applyFont="1" applyFill="1" applyBorder="1" applyAlignment="1">
      <alignment vertical="center"/>
    </xf>
    <xf numFmtId="2" fontId="5" fillId="0" borderId="0" xfId="0" applyNumberFormat="1" applyFont="1" applyFill="1" applyBorder="1" applyAlignment="1">
      <alignment vertical="center"/>
    </xf>
    <xf numFmtId="0" fontId="54" fillId="0" borderId="0" xfId="81"/>
    <xf numFmtId="0" fontId="0" fillId="36" borderId="48" xfId="0" quotePrefix="1" applyFill="1" applyBorder="1"/>
    <xf numFmtId="0" fontId="0" fillId="0" borderId="48" xfId="0" applyFill="1" applyBorder="1"/>
    <xf numFmtId="0" fontId="4" fillId="0" borderId="0" xfId="0" applyFont="1" applyAlignment="1">
      <alignment vertical="center"/>
    </xf>
    <xf numFmtId="0" fontId="53" fillId="0" borderId="0" xfId="0" applyFont="1" applyAlignment="1">
      <alignment horizontal="center" wrapText="1"/>
    </xf>
    <xf numFmtId="0" fontId="5" fillId="0" borderId="53" xfId="0" applyFont="1" applyBorder="1" applyAlignment="1">
      <alignment horizontal="center" wrapText="1"/>
    </xf>
    <xf numFmtId="0" fontId="6" fillId="37" borderId="49" xfId="0" applyFont="1" applyFill="1" applyBorder="1" applyAlignment="1">
      <alignment vertical="center" wrapText="1"/>
    </xf>
    <xf numFmtId="0" fontId="6" fillId="37" borderId="49" xfId="0" applyFont="1" applyFill="1" applyBorder="1"/>
    <xf numFmtId="2" fontId="6" fillId="37" borderId="49" xfId="0" applyNumberFormat="1" applyFont="1" applyFill="1" applyBorder="1"/>
    <xf numFmtId="0" fontId="6" fillId="37" borderId="50" xfId="0" applyFont="1" applyFill="1" applyBorder="1"/>
    <xf numFmtId="0" fontId="6" fillId="37" borderId="54" xfId="0" applyFont="1" applyFill="1" applyBorder="1" applyAlignment="1">
      <alignment vertical="center" wrapText="1"/>
    </xf>
    <xf numFmtId="0" fontId="6" fillId="37" borderId="55" xfId="0" applyFont="1" applyFill="1" applyBorder="1" applyAlignment="1">
      <alignment vertical="center"/>
    </xf>
    <xf numFmtId="164" fontId="6" fillId="37" borderId="49" xfId="1" applyNumberFormat="1" applyFont="1" applyFill="1" applyBorder="1" applyAlignment="1">
      <alignment vertical="center"/>
    </xf>
    <xf numFmtId="0" fontId="53" fillId="0" borderId="49" xfId="0" applyFont="1" applyBorder="1" applyAlignment="1">
      <alignment horizontal="right"/>
    </xf>
    <xf numFmtId="2" fontId="6" fillId="0" borderId="49" xfId="0" applyNumberFormat="1" applyFont="1" applyBorder="1" applyAlignment="1">
      <alignment vertical="center" wrapText="1"/>
    </xf>
    <xf numFmtId="0" fontId="6" fillId="0" borderId="50" xfId="0" applyFont="1" applyBorder="1"/>
    <xf numFmtId="0" fontId="55" fillId="0" borderId="49" xfId="0" applyFont="1" applyBorder="1" applyAlignment="1">
      <alignment horizontal="right"/>
    </xf>
    <xf numFmtId="2" fontId="56" fillId="0" borderId="55" xfId="0" applyNumberFormat="1" applyFont="1" applyBorder="1"/>
    <xf numFmtId="0" fontId="56" fillId="0" borderId="50" xfId="0" applyFont="1" applyFill="1" applyBorder="1" applyAlignment="1">
      <alignment vertical="center"/>
    </xf>
    <xf numFmtId="0" fontId="6" fillId="0" borderId="49" xfId="0" applyFont="1" applyBorder="1"/>
    <xf numFmtId="2" fontId="6" fillId="0" borderId="49" xfId="0" applyNumberFormat="1" applyFont="1" applyBorder="1"/>
    <xf numFmtId="0" fontId="55" fillId="0" borderId="49" xfId="0" applyFont="1" applyBorder="1" applyAlignment="1">
      <alignment horizontal="left"/>
    </xf>
    <xf numFmtId="0" fontId="56" fillId="0" borderId="55" xfId="0" applyFont="1" applyBorder="1"/>
    <xf numFmtId="0" fontId="56" fillId="0" borderId="50" xfId="0" applyFont="1" applyBorder="1"/>
    <xf numFmtId="0" fontId="6" fillId="37" borderId="49" xfId="0" applyFont="1" applyFill="1" applyBorder="1" applyAlignment="1">
      <alignment vertical="center"/>
    </xf>
    <xf numFmtId="0" fontId="53" fillId="0" borderId="0" xfId="0" applyFont="1" applyAlignment="1">
      <alignment horizontal="right"/>
    </xf>
    <xf numFmtId="2" fontId="6" fillId="37" borderId="55" xfId="0" applyNumberFormat="1" applyFont="1" applyFill="1" applyBorder="1" applyAlignment="1">
      <alignment vertical="center"/>
    </xf>
    <xf numFmtId="0" fontId="6" fillId="37" borderId="50" xfId="0" applyFont="1" applyFill="1" applyBorder="1" applyAlignment="1">
      <alignment vertical="center"/>
    </xf>
    <xf numFmtId="2" fontId="6" fillId="37" borderId="56" xfId="0" applyNumberFormat="1" applyFont="1" applyFill="1" applyBorder="1" applyAlignment="1">
      <alignment vertical="center"/>
    </xf>
    <xf numFmtId="0" fontId="6" fillId="37" borderId="52" xfId="0" applyFont="1" applyFill="1" applyBorder="1" applyAlignment="1">
      <alignment vertical="center"/>
    </xf>
    <xf numFmtId="0" fontId="6" fillId="0" borderId="0" xfId="0" applyFont="1" applyBorder="1" applyAlignment="1">
      <alignment vertical="center" wrapText="1"/>
    </xf>
    <xf numFmtId="0" fontId="57" fillId="0" borderId="0" xfId="0" applyFont="1"/>
    <xf numFmtId="0" fontId="6" fillId="37" borderId="56" xfId="0" applyFont="1" applyFill="1" applyBorder="1" applyAlignment="1">
      <alignment vertical="center"/>
    </xf>
    <xf numFmtId="0" fontId="53" fillId="0" borderId="49" xfId="0" applyFont="1" applyBorder="1" applyAlignment="1">
      <alignment horizontal="left"/>
    </xf>
    <xf numFmtId="0" fontId="0" fillId="0" borderId="0" xfId="0" applyAlignment="1">
      <alignment horizontal="right"/>
    </xf>
    <xf numFmtId="0" fontId="7" fillId="0" borderId="0" xfId="0" applyFont="1"/>
    <xf numFmtId="0" fontId="63" fillId="0" borderId="0" xfId="0" applyFont="1" applyAlignment="1">
      <alignment horizontal="right" vertical="center"/>
    </xf>
    <xf numFmtId="0" fontId="52" fillId="0" borderId="0" xfId="0" applyFont="1" applyBorder="1"/>
    <xf numFmtId="0" fontId="53" fillId="0" borderId="0" xfId="0" applyFont="1" applyBorder="1" applyAlignment="1">
      <alignment horizontal="left" vertical="center" wrapText="1"/>
    </xf>
    <xf numFmtId="168" fontId="0" fillId="0" borderId="0" xfId="82" applyNumberFormat="1" applyFont="1"/>
    <xf numFmtId="168" fontId="0" fillId="0" borderId="0" xfId="0" applyNumberFormat="1"/>
    <xf numFmtId="2" fontId="6" fillId="2" borderId="49" xfId="0" applyNumberFormat="1" applyFont="1" applyFill="1" applyBorder="1" applyAlignment="1">
      <alignment vertical="center"/>
    </xf>
    <xf numFmtId="2" fontId="6" fillId="2" borderId="51" xfId="0" applyNumberFormat="1" applyFont="1" applyFill="1" applyBorder="1" applyAlignment="1">
      <alignment vertical="center"/>
    </xf>
    <xf numFmtId="0" fontId="0" fillId="2" borderId="48" xfId="0" applyFill="1" applyBorder="1" applyAlignment="1">
      <alignment horizontal="left" wrapText="1"/>
    </xf>
    <xf numFmtId="0" fontId="0" fillId="2" borderId="48" xfId="0" applyFill="1" applyBorder="1"/>
    <xf numFmtId="3" fontId="0" fillId="34" borderId="0" xfId="0" applyNumberFormat="1" applyFill="1" applyBorder="1"/>
    <xf numFmtId="3" fontId="0" fillId="34" borderId="10" xfId="0" applyNumberFormat="1" applyFill="1" applyBorder="1"/>
    <xf numFmtId="3" fontId="0" fillId="2" borderId="48" xfId="0" applyNumberFormat="1" applyFill="1" applyBorder="1"/>
    <xf numFmtId="3" fontId="20" fillId="0" borderId="11" xfId="25" applyNumberFormat="1" applyFont="1" applyFill="1" applyBorder="1" applyAlignment="1" applyProtection="1">
      <alignment horizontal="right"/>
    </xf>
    <xf numFmtId="3" fontId="0" fillId="0" borderId="11" xfId="0" applyNumberFormat="1" applyBorder="1"/>
    <xf numFmtId="3" fontId="14" fillId="34" borderId="0" xfId="0" applyNumberFormat="1" applyFont="1" applyFill="1"/>
    <xf numFmtId="3" fontId="0" fillId="36" borderId="48" xfId="0" applyNumberFormat="1" applyFill="1" applyBorder="1"/>
    <xf numFmtId="3" fontId="0" fillId="35" borderId="11" xfId="0" applyNumberFormat="1" applyFill="1" applyBorder="1"/>
    <xf numFmtId="3" fontId="0" fillId="2" borderId="0" xfId="0" applyNumberFormat="1" applyFill="1"/>
    <xf numFmtId="169" fontId="0" fillId="0" borderId="48" xfId="0" applyNumberFormat="1" applyBorder="1"/>
    <xf numFmtId="169" fontId="0" fillId="36" borderId="48" xfId="0" applyNumberFormat="1" applyFill="1" applyBorder="1"/>
    <xf numFmtId="0" fontId="64" fillId="0" borderId="0" xfId="0" applyFont="1"/>
    <xf numFmtId="0" fontId="65" fillId="0" borderId="0" xfId="0" applyFont="1"/>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28" xfId="0" applyFont="1" applyFill="1" applyBorder="1" applyAlignment="1">
      <alignment horizontal="center"/>
    </xf>
    <xf numFmtId="0" fontId="0" fillId="0" borderId="29" xfId="0" applyFont="1" applyFill="1" applyBorder="1" applyAlignment="1">
      <alignment horizontal="center"/>
    </xf>
    <xf numFmtId="0" fontId="0" fillId="0" borderId="33" xfId="0" applyFont="1" applyFill="1" applyBorder="1" applyAlignment="1">
      <alignment horizontal="center"/>
    </xf>
    <xf numFmtId="0" fontId="14" fillId="0" borderId="31" xfId="0" applyFont="1" applyFill="1" applyBorder="1" applyAlignment="1">
      <alignment horizontal="center" wrapText="1"/>
    </xf>
    <xf numFmtId="0" fontId="14" fillId="0" borderId="34" xfId="0" applyFont="1" applyFill="1" applyBorder="1" applyAlignment="1">
      <alignment horizontal="center" wrapText="1"/>
    </xf>
    <xf numFmtId="0" fontId="2" fillId="0" borderId="43" xfId="0" applyFont="1" applyFill="1" applyBorder="1" applyAlignment="1">
      <alignment horizontal="center"/>
    </xf>
    <xf numFmtId="0" fontId="2" fillId="0" borderId="45" xfId="0" applyFont="1" applyFill="1" applyBorder="1" applyAlignment="1">
      <alignment horizontal="center"/>
    </xf>
    <xf numFmtId="0" fontId="2" fillId="0" borderId="13" xfId="0" applyFont="1" applyFill="1" applyBorder="1" applyAlignment="1">
      <alignment horizontal="center"/>
    </xf>
    <xf numFmtId="0" fontId="0" fillId="0" borderId="40" xfId="0" applyBorder="1" applyAlignment="1">
      <alignment horizontal="center" wrapText="1"/>
    </xf>
    <xf numFmtId="0" fontId="0" fillId="0" borderId="31" xfId="0" applyBorder="1" applyAlignment="1">
      <alignment horizontal="center" wrapText="1"/>
    </xf>
    <xf numFmtId="0" fontId="0" fillId="0" borderId="34" xfId="0" applyBorder="1" applyAlignment="1">
      <alignment horizontal="center" wrapText="1"/>
    </xf>
    <xf numFmtId="0" fontId="22" fillId="0" borderId="12" xfId="17" applyFont="1" applyFill="1" applyBorder="1" applyAlignment="1" applyProtection="1">
      <alignment horizontal="center" vertical="center" wrapText="1"/>
    </xf>
    <xf numFmtId="0" fontId="22" fillId="0" borderId="35" xfId="17" applyFont="1" applyFill="1" applyBorder="1" applyAlignment="1" applyProtection="1">
      <alignment horizontal="center" vertical="center" wrapText="1"/>
    </xf>
    <xf numFmtId="0" fontId="14" fillId="0" borderId="11" xfId="0" applyFont="1" applyFill="1" applyBorder="1" applyAlignment="1">
      <alignment horizontal="center" wrapText="1"/>
    </xf>
    <xf numFmtId="0" fontId="14" fillId="0" borderId="36" xfId="0" applyFont="1" applyFill="1" applyBorder="1" applyAlignment="1">
      <alignment horizontal="center" wrapText="1"/>
    </xf>
    <xf numFmtId="0" fontId="22" fillId="0" borderId="25" xfId="26" applyFont="1" applyFill="1" applyBorder="1" applyAlignment="1" applyProtection="1">
      <alignment horizontal="center" vertical="center" wrapText="1"/>
    </xf>
    <xf numFmtId="0" fontId="22" fillId="0" borderId="37" xfId="26" applyFont="1" applyFill="1" applyBorder="1" applyAlignment="1" applyProtection="1">
      <alignment horizontal="center" vertical="center" wrapText="1"/>
    </xf>
    <xf numFmtId="0" fontId="0" fillId="0" borderId="0" xfId="0" applyFill="1" applyBorder="1" applyAlignment="1">
      <alignment horizontal="left"/>
    </xf>
    <xf numFmtId="0" fontId="0" fillId="0" borderId="0" xfId="0" applyFill="1" applyBorder="1" applyAlignment="1">
      <alignment horizontal="left" wrapText="1"/>
    </xf>
    <xf numFmtId="0" fontId="0" fillId="36" borderId="48" xfId="0" applyFill="1" applyBorder="1" applyAlignment="1">
      <alignment horizontal="left" wrapText="1"/>
    </xf>
    <xf numFmtId="0" fontId="53" fillId="0" borderId="0" xfId="0" applyFont="1" applyBorder="1" applyAlignment="1">
      <alignment horizontal="left" vertical="center" wrapText="1"/>
    </xf>
    <xf numFmtId="0" fontId="0" fillId="0" borderId="0" xfId="0" applyFill="1" applyBorder="1" applyAlignment="1">
      <alignment horizontal="center" wrapText="1"/>
    </xf>
    <xf numFmtId="0" fontId="7" fillId="0" borderId="0" xfId="0" applyFont="1" applyAlignment="1">
      <alignment horizontal="left" wrapText="1"/>
    </xf>
    <xf numFmtId="0" fontId="5" fillId="0" borderId="0" xfId="0" applyFont="1" applyBorder="1" applyAlignment="1">
      <alignment horizontal="right" vertical="center" wrapText="1"/>
    </xf>
    <xf numFmtId="0" fontId="5" fillId="0" borderId="2" xfId="0" applyFont="1" applyBorder="1" applyAlignment="1">
      <alignment horizontal="right" vertical="center" wrapText="1"/>
    </xf>
    <xf numFmtId="0" fontId="5" fillId="0" borderId="29" xfId="0" applyFont="1" applyBorder="1" applyAlignment="1">
      <alignment horizontal="center" wrapText="1"/>
    </xf>
    <xf numFmtId="0" fontId="5" fillId="0" borderId="2" xfId="0" applyFont="1" applyBorder="1" applyAlignment="1">
      <alignment horizontal="center" wrapText="1"/>
    </xf>
    <xf numFmtId="0" fontId="0" fillId="0" borderId="0" xfId="0" applyAlignment="1">
      <alignment horizontal="right" wrapText="1"/>
    </xf>
  </cellXfs>
  <cellStyles count="83">
    <cellStyle name="20 % - Akzent1" xfId="44" builtinId="30" customBuiltin="1"/>
    <cellStyle name="20 % - Akzent2" xfId="48" builtinId="34" customBuiltin="1"/>
    <cellStyle name="20 % - Akzent3" xfId="52" builtinId="38" customBuiltin="1"/>
    <cellStyle name="20 % - Akzent4" xfId="56" builtinId="42" customBuiltin="1"/>
    <cellStyle name="20 % - Akzent5" xfId="60" builtinId="46" customBuiltin="1"/>
    <cellStyle name="20 % - Akzent6" xfId="64" builtinId="50" customBuiltin="1"/>
    <cellStyle name="2x indented GHG Textfiels" xfId="70"/>
    <cellStyle name="40 % - Akzent1" xfId="45" builtinId="31" customBuiltin="1"/>
    <cellStyle name="40 % - Akzent2" xfId="49" builtinId="35" customBuiltin="1"/>
    <cellStyle name="40 % - Akzent3" xfId="53" builtinId="39" customBuiltin="1"/>
    <cellStyle name="40 % - Akzent4" xfId="57" builtinId="43" customBuiltin="1"/>
    <cellStyle name="40 % - Akzent5" xfId="61" builtinId="47" customBuiltin="1"/>
    <cellStyle name="40 % - Akzent6" xfId="65" builtinId="51" customBuiltin="1"/>
    <cellStyle name="5x indented GHG Textfiels" xfId="71"/>
    <cellStyle name="60 % - Akzent1" xfId="46" builtinId="32" customBuiltin="1"/>
    <cellStyle name="60 % - Akzent2" xfId="50" builtinId="36" customBuiltin="1"/>
    <cellStyle name="60 % - Akzent3" xfId="54" builtinId="40" customBuiltin="1"/>
    <cellStyle name="60 % - Akzent4" xfId="58" builtinId="44" customBuiltin="1"/>
    <cellStyle name="60 % - Akzent5" xfId="62" builtinId="48" customBuiltin="1"/>
    <cellStyle name="60 % - Akzent6" xfId="66" builtinId="52" customBuiltin="1"/>
    <cellStyle name="Akzent1" xfId="43" builtinId="29" customBuiltin="1"/>
    <cellStyle name="Akzent2" xfId="47" builtinId="33" customBuiltin="1"/>
    <cellStyle name="Akzent3" xfId="51" builtinId="37" customBuiltin="1"/>
    <cellStyle name="Akzent4" xfId="55" builtinId="41" customBuiltin="1"/>
    <cellStyle name="Akzent5" xfId="59" builtinId="45" customBuiltin="1"/>
    <cellStyle name="Akzent6" xfId="63" builtinId="49" customBuiltin="1"/>
    <cellStyle name="Ausgabe" xfId="36" builtinId="21" customBuiltin="1"/>
    <cellStyle name="AZ1" xfId="72"/>
    <cellStyle name="Berechnung" xfId="37" builtinId="22" customBuiltin="1"/>
    <cellStyle name="Eingabe" xfId="35" builtinId="20" customBuiltin="1"/>
    <cellStyle name="Ergebnis" xfId="42" builtinId="25" customBuiltin="1"/>
    <cellStyle name="Erklärender Text" xfId="41" builtinId="53" customBuiltin="1"/>
    <cellStyle name="Good 2" xfId="8"/>
    <cellStyle name="Gut" xfId="32" builtinId="26" customBuiltin="1"/>
    <cellStyle name="Jegyzet 2" xfId="68"/>
    <cellStyle name="Komma" xfId="82" builtinId="3"/>
    <cellStyle name="Link" xfId="81" builtinId="8"/>
    <cellStyle name="Neutral" xfId="34" builtinId="28" customBuiltin="1"/>
    <cellStyle name="Neutral 2" xfId="9"/>
    <cellStyle name="Normál 10" xfId="25"/>
    <cellStyle name="Normál 11" xfId="26"/>
    <cellStyle name="Normál 12" xfId="67"/>
    <cellStyle name="Normál 13" xfId="69"/>
    <cellStyle name="Normál 14" xfId="79"/>
    <cellStyle name="Normál 15" xfId="80"/>
    <cellStyle name="Normal 2" xfId="2"/>
    <cellStyle name="Normál 2" xfId="17"/>
    <cellStyle name="Normal 2 2" xfId="5"/>
    <cellStyle name="Normal 2 3" xfId="73"/>
    <cellStyle name="Normal 2 4" xfId="74"/>
    <cellStyle name="Normal 3" xfId="3"/>
    <cellStyle name="Normál 3" xfId="18"/>
    <cellStyle name="Normal 3 2" xfId="6"/>
    <cellStyle name="Normal 3 3" xfId="75"/>
    <cellStyle name="Normal 4" xfId="4"/>
    <cellStyle name="Normál 4" xfId="19"/>
    <cellStyle name="Normal 4 2" xfId="76"/>
    <cellStyle name="Normál 5" xfId="20"/>
    <cellStyle name="Normál 6" xfId="21"/>
    <cellStyle name="Normál 7" xfId="22"/>
    <cellStyle name="Normál 8" xfId="23"/>
    <cellStyle name="Normál 9" xfId="24"/>
    <cellStyle name="Normal GHG Textfiels Bold" xfId="77"/>
    <cellStyle name="NumberCellStyle" xfId="7"/>
    <cellStyle name="NumberCellStyle 2" xfId="10"/>
    <cellStyle name="Percent 2" xfId="11"/>
    <cellStyle name="Percent 3" xfId="16"/>
    <cellStyle name="Pourcentage 2" xfId="78"/>
    <cellStyle name="Prozent" xfId="1" builtinId="5"/>
    <cellStyle name="Schlecht" xfId="33" builtinId="27" customBuiltin="1"/>
    <cellStyle name="Standard" xfId="0" builtinId="0"/>
    <cellStyle name="Standard 2" xfId="12"/>
    <cellStyle name="Standard 2 2" xfId="13"/>
    <cellStyle name="Standard 3" xfId="14"/>
    <cellStyle name="Standard 4" xfId="15"/>
    <cellStyle name="Überschrift" xfId="27" builtinId="15" customBuiltin="1"/>
    <cellStyle name="Überschrift 1" xfId="28" builtinId="16" customBuiltin="1"/>
    <cellStyle name="Überschrift 2" xfId="29" builtinId="17" customBuiltin="1"/>
    <cellStyle name="Überschrift 3" xfId="30" builtinId="18" customBuiltin="1"/>
    <cellStyle name="Überschrift 4" xfId="31" builtinId="19" customBuiltin="1"/>
    <cellStyle name="Verknüpfte Zelle" xfId="38" builtinId="24" customBuiltin="1"/>
    <cellStyle name="Warnender Text" xfId="40" builtinId="11" customBuiltin="1"/>
    <cellStyle name="Zelle überprüfen" xfId="39"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0"/>
          <c:y val="0.23988856141585599"/>
          <c:w val="1"/>
          <c:h val="0.55247203038167703"/>
        </c:manualLayout>
      </c:layout>
      <c:pie3DChart>
        <c:varyColors val="1"/>
        <c:ser>
          <c:idx val="1"/>
          <c:order val="0"/>
          <c:tx>
            <c:strRef>
              <c:f>'4 Final Energy total'!$B$18</c:f>
              <c:strCache>
                <c:ptCount val="1"/>
                <c:pt idx="0">
                  <c:v>Final energy consumption per sector</c:v>
                </c:pt>
              </c:strCache>
            </c:strRef>
          </c:tx>
          <c:dPt>
            <c:idx val="0"/>
            <c:bubble3D val="0"/>
            <c:spPr>
              <a:solidFill>
                <a:schemeClr val="accent1"/>
              </a:solidFill>
              <a:ln w="25400">
                <a:solidFill>
                  <a:schemeClr val="lt1"/>
                </a:solidFill>
              </a:ln>
              <a:effectLst/>
              <a:sp3d contourW="25400">
                <a:contourClr>
                  <a:schemeClr val="lt1"/>
                </a:contourClr>
              </a:sp3d>
            </c:spPr>
          </c:dPt>
          <c:dPt>
            <c:idx val="1"/>
            <c:bubble3D val="0"/>
            <c:spPr>
              <a:solidFill>
                <a:schemeClr val="accent2"/>
              </a:solidFill>
              <a:ln w="25400">
                <a:solidFill>
                  <a:schemeClr val="lt1"/>
                </a:solidFill>
              </a:ln>
              <a:effectLst/>
              <a:sp3d contourW="25400">
                <a:contourClr>
                  <a:schemeClr val="lt1"/>
                </a:contourClr>
              </a:sp3d>
            </c:spPr>
          </c:dPt>
          <c:dPt>
            <c:idx val="2"/>
            <c:bubble3D val="0"/>
            <c:spPr>
              <a:solidFill>
                <a:schemeClr val="accent3"/>
              </a:solidFill>
              <a:ln w="25400">
                <a:solidFill>
                  <a:schemeClr val="lt1"/>
                </a:solidFill>
              </a:ln>
              <a:effectLst/>
              <a:sp3d contourW="25400">
                <a:contourClr>
                  <a:schemeClr val="lt1"/>
                </a:contourClr>
              </a:sp3d>
            </c:spPr>
          </c:dPt>
          <c:dPt>
            <c:idx val="3"/>
            <c:bubble3D val="0"/>
            <c:spPr>
              <a:solidFill>
                <a:schemeClr val="accent4"/>
              </a:solidFill>
              <a:ln w="25400">
                <a:solidFill>
                  <a:schemeClr val="lt1"/>
                </a:solidFill>
              </a:ln>
              <a:effectLst/>
              <a:sp3d contourW="25400">
                <a:contourClr>
                  <a:schemeClr val="lt1"/>
                </a:contourClr>
              </a:sp3d>
            </c:spPr>
          </c:dPt>
          <c:dPt>
            <c:idx val="4"/>
            <c:bubble3D val="0"/>
            <c:spPr>
              <a:solidFill>
                <a:schemeClr val="accent5"/>
              </a:solidFill>
              <a:ln w="25400">
                <a:solidFill>
                  <a:schemeClr val="lt1"/>
                </a:solidFill>
              </a:ln>
              <a:effectLst/>
              <a:sp3d contourW="25400">
                <a:contourClr>
                  <a:schemeClr val="lt1"/>
                </a:contourClr>
              </a:sp3d>
            </c:spPr>
          </c:dPt>
          <c:dPt>
            <c:idx val="5"/>
            <c:bubble3D val="0"/>
            <c:spPr>
              <a:solidFill>
                <a:schemeClr val="accent6"/>
              </a:solidFill>
              <a:ln w="25400">
                <a:solidFill>
                  <a:schemeClr val="lt1"/>
                </a:solidFill>
              </a:ln>
              <a:effectLst/>
              <a:sp3d contourW="25400">
                <a:contourClr>
                  <a:schemeClr val="lt1"/>
                </a:contourClr>
              </a:sp3d>
            </c:spPr>
          </c:dPt>
          <c:dLbls>
            <c:dLbl>
              <c:idx val="0"/>
              <c:layout>
                <c:manualLayout>
                  <c:x val="-9.3567251461988299E-2"/>
                  <c:y val="-4.4322459692538599E-3"/>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24210526315789499"/>
                      <c:h val="0.22666666666666699"/>
                    </c:manualLayout>
                  </c15:layout>
                </c:ext>
              </c:extLst>
            </c:dLbl>
            <c:dLbl>
              <c:idx val="1"/>
              <c:layout>
                <c:manualLayout>
                  <c:x val="-1.5026384859787301E-2"/>
                  <c:y val="-3.3446419197600302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9915141402026699"/>
                      <c:h val="0.24125230202578299"/>
                    </c:manualLayout>
                  </c15:layout>
                </c:ext>
              </c:extLst>
            </c:dLbl>
            <c:dLbl>
              <c:idx val="3"/>
              <c:layout>
                <c:manualLayout>
                  <c:x val="-2.7593818984547502E-2"/>
                  <c:y val="2.0555966415800202E-2"/>
                </c:manualLayout>
              </c:layout>
              <c:showLegendKey val="0"/>
              <c:showVal val="1"/>
              <c:showCatName val="1"/>
              <c:showSerName val="0"/>
              <c:showPercent val="0"/>
              <c:showBubbleSize val="0"/>
              <c:extLst>
                <c:ext xmlns:c15="http://schemas.microsoft.com/office/drawing/2012/chart" uri="{CE6537A1-D6FC-4f65-9D91-7224C49458BB}">
                  <c15:layout>
                    <c:manualLayout>
                      <c:w val="0.358719646799117"/>
                      <c:h val="0.34254143646408802"/>
                    </c:manualLayout>
                  </c15:layout>
                </c:ext>
              </c:extLst>
            </c:dLbl>
            <c:dLbl>
              <c:idx val="4"/>
              <c:layout>
                <c:manualLayout>
                  <c:x val="5.2694202698346897E-3"/>
                  <c:y val="-0.122079640044994"/>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6554367546161998"/>
                      <c:h val="0.2432383952006"/>
                    </c:manualLayout>
                  </c15:layout>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'4 Final Energy total'!$B$21:$B$25</c:f>
              <c:strCache>
                <c:ptCount val="5"/>
                <c:pt idx="0">
                  <c:v>Households</c:v>
                </c:pt>
                <c:pt idx="1">
                  <c:v>Service sector</c:v>
                </c:pt>
                <c:pt idx="2">
                  <c:v>Industry</c:v>
                </c:pt>
                <c:pt idx="3">
                  <c:v>Transport</c:v>
                </c:pt>
                <c:pt idx="4">
                  <c:v>Agriculture, Fishing and Other</c:v>
                </c:pt>
              </c:strCache>
            </c:strRef>
          </c:cat>
          <c:val>
            <c:numRef>
              <c:f>'4 Final Energy total'!$E$21:$E$25</c:f>
              <c:numCache>
                <c:formatCode>0.0%</c:formatCode>
                <c:ptCount val="5"/>
                <c:pt idx="0">
                  <c:v>6.6666666666666666E-2</c:v>
                </c:pt>
                <c:pt idx="1">
                  <c:v>0.13333333333333333</c:v>
                </c:pt>
                <c:pt idx="2">
                  <c:v>0.2</c:v>
                </c:pt>
                <c:pt idx="3">
                  <c:v>0.26666666666666666</c:v>
                </c:pt>
                <c:pt idx="4">
                  <c:v>0.33333333333333331</c:v>
                </c:pt>
              </c:numCache>
            </c:numRef>
          </c:val>
        </c:ser>
        <c:dLbls>
          <c:showLegendKey val="0"/>
          <c:showVal val="0"/>
          <c:showCatName val="0"/>
          <c:showSerName val="0"/>
          <c:showPercent val="0"/>
          <c:showBubbleSize val="0"/>
          <c:showLeaderLines val="1"/>
        </c:dLbls>
      </c:pie3DChart>
      <c:spPr>
        <a:noFill/>
        <a:ln>
          <a:noFill/>
        </a:ln>
        <a:effectLst/>
      </c:spPr>
    </c:plotArea>
    <c:plotVisOnly val="1"/>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0"/>
          <c:y val="0.23988856141585599"/>
          <c:w val="1"/>
          <c:h val="0.55247203038167703"/>
        </c:manualLayout>
      </c:layout>
      <c:pie3DChart>
        <c:varyColors val="1"/>
        <c:ser>
          <c:idx val="1"/>
          <c:order val="0"/>
          <c:tx>
            <c:strRef>
              <c:f>'4 Final Energy total'!$B$29</c:f>
              <c:strCache>
                <c:ptCount val="1"/>
                <c:pt idx="0">
                  <c:v>4.2. Final energy consumption by fuel</c:v>
                </c:pt>
              </c:strCache>
            </c:strRef>
          </c:tx>
          <c:dPt>
            <c:idx val="0"/>
            <c:bubble3D val="0"/>
            <c:spPr>
              <a:solidFill>
                <a:schemeClr val="accent1"/>
              </a:solidFill>
              <a:ln w="25400">
                <a:solidFill>
                  <a:schemeClr val="lt1"/>
                </a:solidFill>
              </a:ln>
              <a:effectLst/>
              <a:sp3d contourW="25400">
                <a:contourClr>
                  <a:schemeClr val="lt1"/>
                </a:contourClr>
              </a:sp3d>
            </c:spPr>
          </c:dPt>
          <c:dPt>
            <c:idx val="1"/>
            <c:bubble3D val="0"/>
            <c:spPr>
              <a:solidFill>
                <a:schemeClr val="accent2"/>
              </a:solidFill>
              <a:ln w="25400">
                <a:solidFill>
                  <a:schemeClr val="lt1"/>
                </a:solidFill>
              </a:ln>
              <a:effectLst/>
              <a:sp3d contourW="25400">
                <a:contourClr>
                  <a:schemeClr val="lt1"/>
                </a:contourClr>
              </a:sp3d>
            </c:spPr>
          </c:dPt>
          <c:dPt>
            <c:idx val="2"/>
            <c:bubble3D val="0"/>
            <c:spPr>
              <a:solidFill>
                <a:schemeClr val="accent3"/>
              </a:solidFill>
              <a:ln w="25400">
                <a:solidFill>
                  <a:schemeClr val="lt1"/>
                </a:solidFill>
              </a:ln>
              <a:effectLst/>
              <a:sp3d contourW="25400">
                <a:contourClr>
                  <a:schemeClr val="lt1"/>
                </a:contourClr>
              </a:sp3d>
            </c:spPr>
          </c:dPt>
          <c:dPt>
            <c:idx val="3"/>
            <c:bubble3D val="0"/>
            <c:spPr>
              <a:solidFill>
                <a:schemeClr val="accent4"/>
              </a:solidFill>
              <a:ln w="25400">
                <a:solidFill>
                  <a:schemeClr val="lt1"/>
                </a:solidFill>
              </a:ln>
              <a:effectLst/>
              <a:sp3d contourW="25400">
                <a:contourClr>
                  <a:schemeClr val="lt1"/>
                </a:contourClr>
              </a:sp3d>
            </c:spPr>
          </c:dPt>
          <c:dPt>
            <c:idx val="4"/>
            <c:bubble3D val="0"/>
            <c:spPr>
              <a:solidFill>
                <a:schemeClr val="accent5"/>
              </a:solidFill>
              <a:ln w="25400">
                <a:solidFill>
                  <a:schemeClr val="lt1"/>
                </a:solidFill>
              </a:ln>
              <a:effectLst/>
              <a:sp3d contourW="25400">
                <a:contourClr>
                  <a:schemeClr val="lt1"/>
                </a:contourClr>
              </a:sp3d>
            </c:spPr>
          </c:dPt>
          <c:dPt>
            <c:idx val="5"/>
            <c:bubble3D val="0"/>
            <c:spPr>
              <a:solidFill>
                <a:schemeClr val="accent6"/>
              </a:solidFill>
              <a:ln w="25400">
                <a:solidFill>
                  <a:schemeClr val="lt1"/>
                </a:solidFill>
              </a:ln>
              <a:effectLst/>
              <a:sp3d contourW="25400">
                <a:contourClr>
                  <a:schemeClr val="lt1"/>
                </a:contourClr>
              </a:sp3d>
            </c:spPr>
          </c:dPt>
          <c:dLbls>
            <c:dLbl>
              <c:idx val="0"/>
              <c:layout>
                <c:manualLayout>
                  <c:x val="-9.3567251461988299E-2"/>
                  <c:y val="-4.4322459692538599E-3"/>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24210526315789499"/>
                      <c:h val="0.22666666666666699"/>
                    </c:manualLayout>
                  </c15:layout>
                </c:ext>
              </c:extLst>
            </c:dLbl>
            <c:dLbl>
              <c:idx val="1"/>
              <c:layout>
                <c:manualLayout>
                  <c:x val="-1.5026384859787301E-2"/>
                  <c:y val="-3.3446419197600302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9915141402026699"/>
                      <c:h val="0.24125230202578299"/>
                    </c:manualLayout>
                  </c15:layout>
                </c:ext>
              </c:extLst>
            </c:dLbl>
            <c:dLbl>
              <c:idx val="3"/>
              <c:layout>
                <c:manualLayout>
                  <c:x val="-2.7593818984547502E-2"/>
                  <c:y val="2.0555966415800202E-2"/>
                </c:manualLayout>
              </c:layout>
              <c:showLegendKey val="0"/>
              <c:showVal val="1"/>
              <c:showCatName val="1"/>
              <c:showSerName val="0"/>
              <c:showPercent val="0"/>
              <c:showBubbleSize val="0"/>
              <c:extLst>
                <c:ext xmlns:c15="http://schemas.microsoft.com/office/drawing/2012/chart" uri="{CE6537A1-D6FC-4f65-9D91-7224C49458BB}">
                  <c15:layout>
                    <c:manualLayout>
                      <c:w val="0.358719646799117"/>
                      <c:h val="0.34254143646408802"/>
                    </c:manualLayout>
                  </c15:layout>
                </c:ext>
              </c:extLst>
            </c:dLbl>
            <c:dLbl>
              <c:idx val="4"/>
              <c:layout>
                <c:manualLayout>
                  <c:x val="5.2694202698346897E-3"/>
                  <c:y val="-0.122079640044994"/>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6554367546161998"/>
                      <c:h val="0.2432383952006"/>
                    </c:manualLayout>
                  </c15:layout>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'4 Final Energy total'!$B$34:$B$39</c:f>
              <c:strCache>
                <c:ptCount val="6"/>
                <c:pt idx="0">
                  <c:v>Coal and lignite</c:v>
                </c:pt>
                <c:pt idx="1">
                  <c:v>Renewables and waste*</c:v>
                </c:pt>
                <c:pt idx="2">
                  <c:v>Natural gas</c:v>
                </c:pt>
                <c:pt idx="3">
                  <c:v>Oil, petroleum and products</c:v>
                </c:pt>
                <c:pt idx="4">
                  <c:v>Electricity</c:v>
                </c:pt>
                <c:pt idx="5">
                  <c:v>Other fuels</c:v>
                </c:pt>
              </c:strCache>
            </c:strRef>
          </c:cat>
          <c:val>
            <c:numRef>
              <c:f>'4 Final Energy total'!$E$34:$E$39</c:f>
              <c:numCache>
                <c:formatCode>0.0%</c:formatCode>
                <c:ptCount val="6"/>
                <c:pt idx="0">
                  <c:v>6.6666666666666666E-2</c:v>
                </c:pt>
                <c:pt idx="1">
                  <c:v>0.13333333333333333</c:v>
                </c:pt>
                <c:pt idx="2">
                  <c:v>0.2</c:v>
                </c:pt>
                <c:pt idx="3">
                  <c:v>0.26666666666666666</c:v>
                </c:pt>
                <c:pt idx="4">
                  <c:v>0.2</c:v>
                </c:pt>
                <c:pt idx="5">
                  <c:v>0.13333333333333333</c:v>
                </c:pt>
              </c:numCache>
            </c:numRef>
          </c:val>
        </c:ser>
        <c:dLbls>
          <c:showLegendKey val="0"/>
          <c:showVal val="0"/>
          <c:showCatName val="0"/>
          <c:showSerName val="0"/>
          <c:showPercent val="0"/>
          <c:showBubbleSize val="0"/>
          <c:showLeaderLines val="1"/>
        </c:dLbls>
      </c:pie3DChart>
      <c:spPr>
        <a:noFill/>
        <a:ln>
          <a:noFill/>
        </a:ln>
        <a:effectLst/>
      </c:spPr>
    </c:plotArea>
    <c:plotVisOnly val="1"/>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0"/>
          <c:y val="0.23988856141585599"/>
          <c:w val="1"/>
          <c:h val="0.55247203038167703"/>
        </c:manualLayout>
      </c:layout>
      <c:pie3DChart>
        <c:varyColors val="1"/>
        <c:ser>
          <c:idx val="1"/>
          <c:order val="0"/>
          <c:tx>
            <c:strRef>
              <c:f>'4 Final Energy total'!$E$52</c:f>
              <c:strCache>
                <c:ptCount val="1"/>
                <c:pt idx="0">
                  <c:v>Primary energy equivalent by sector</c:v>
                </c:pt>
              </c:strCache>
            </c:strRef>
          </c:tx>
          <c:dPt>
            <c:idx val="0"/>
            <c:bubble3D val="0"/>
            <c:spPr>
              <a:solidFill>
                <a:schemeClr val="accent1"/>
              </a:solidFill>
              <a:ln w="25400">
                <a:solidFill>
                  <a:schemeClr val="lt1"/>
                </a:solidFill>
              </a:ln>
              <a:effectLst/>
              <a:sp3d contourW="25400">
                <a:contourClr>
                  <a:schemeClr val="lt1"/>
                </a:contourClr>
              </a:sp3d>
            </c:spPr>
          </c:dPt>
          <c:dPt>
            <c:idx val="1"/>
            <c:bubble3D val="0"/>
            <c:spPr>
              <a:solidFill>
                <a:schemeClr val="accent2"/>
              </a:solidFill>
              <a:ln w="25400">
                <a:solidFill>
                  <a:schemeClr val="lt1"/>
                </a:solidFill>
              </a:ln>
              <a:effectLst/>
              <a:sp3d contourW="25400">
                <a:contourClr>
                  <a:schemeClr val="lt1"/>
                </a:contourClr>
              </a:sp3d>
            </c:spPr>
          </c:dPt>
          <c:dPt>
            <c:idx val="2"/>
            <c:bubble3D val="0"/>
            <c:spPr>
              <a:solidFill>
                <a:schemeClr val="accent3"/>
              </a:solidFill>
              <a:ln w="25400">
                <a:solidFill>
                  <a:schemeClr val="lt1"/>
                </a:solidFill>
              </a:ln>
              <a:effectLst/>
              <a:sp3d contourW="25400">
                <a:contourClr>
                  <a:schemeClr val="lt1"/>
                </a:contourClr>
              </a:sp3d>
            </c:spPr>
          </c:dPt>
          <c:dPt>
            <c:idx val="3"/>
            <c:bubble3D val="0"/>
            <c:spPr>
              <a:solidFill>
                <a:schemeClr val="accent4"/>
              </a:solidFill>
              <a:ln w="25400">
                <a:solidFill>
                  <a:schemeClr val="lt1"/>
                </a:solidFill>
              </a:ln>
              <a:effectLst/>
              <a:sp3d contourW="25400">
                <a:contourClr>
                  <a:schemeClr val="lt1"/>
                </a:contourClr>
              </a:sp3d>
            </c:spPr>
          </c:dPt>
          <c:dPt>
            <c:idx val="4"/>
            <c:bubble3D val="0"/>
            <c:spPr>
              <a:solidFill>
                <a:schemeClr val="accent5"/>
              </a:solidFill>
              <a:ln w="25400">
                <a:solidFill>
                  <a:schemeClr val="lt1"/>
                </a:solidFill>
              </a:ln>
              <a:effectLst/>
              <a:sp3d contourW="25400">
                <a:contourClr>
                  <a:schemeClr val="lt1"/>
                </a:contourClr>
              </a:sp3d>
            </c:spPr>
          </c:dPt>
          <c:dLbls>
            <c:dLbl>
              <c:idx val="0"/>
              <c:layout>
                <c:manualLayout>
                  <c:x val="-9.3567251461988299E-2"/>
                  <c:y val="-4.4322459692538599E-3"/>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24210526315789499"/>
                      <c:h val="0.22666666666666699"/>
                    </c:manualLayout>
                  </c15:layout>
                </c:ext>
              </c:extLst>
            </c:dLbl>
            <c:dLbl>
              <c:idx val="1"/>
              <c:layout>
                <c:manualLayout>
                  <c:x val="-1.5026384859787301E-2"/>
                  <c:y val="-3.3446419197600302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9915141402026699"/>
                      <c:h val="0.24125230202578299"/>
                    </c:manualLayout>
                  </c15:layout>
                </c:ext>
              </c:extLst>
            </c:dLbl>
            <c:dLbl>
              <c:idx val="3"/>
              <c:layout>
                <c:manualLayout>
                  <c:x val="-2.7593818984547502E-2"/>
                  <c:y val="2.0555966415800202E-2"/>
                </c:manualLayout>
              </c:layout>
              <c:showLegendKey val="0"/>
              <c:showVal val="1"/>
              <c:showCatName val="1"/>
              <c:showSerName val="0"/>
              <c:showPercent val="0"/>
              <c:showBubbleSize val="0"/>
              <c:extLst>
                <c:ext xmlns:c15="http://schemas.microsoft.com/office/drawing/2012/chart" uri="{CE6537A1-D6FC-4f65-9D91-7224C49458BB}">
                  <c15:layout>
                    <c:manualLayout>
                      <c:w val="0.358719646799117"/>
                      <c:h val="0.34254143646408802"/>
                    </c:manualLayout>
                  </c15:layout>
                </c:ext>
              </c:extLst>
            </c:dLbl>
            <c:dLbl>
              <c:idx val="4"/>
              <c:layout>
                <c:manualLayout>
                  <c:x val="5.2694202698346897E-3"/>
                  <c:y val="-0.122079640044994"/>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6554367546161998"/>
                      <c:h val="0.2432383952006"/>
                    </c:manualLayout>
                  </c15:layout>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extLst>
                <c:ext xmlns:c15="http://schemas.microsoft.com/office/drawing/2012/chart" uri="{02D57815-91ED-43cb-92C2-25804820EDAC}">
                  <c15:fullRef>
                    <c15:sqref>('4 Final Energy total'!$E$55,'4 Final Energy total'!$E$58,'4 Final Energy total'!$E$61,'4 Final Energy total'!$E$64,'4 Final Energy total'!$E$65)</c15:sqref>
                  </c15:fullRef>
                </c:ext>
              </c:extLst>
              <c:f>('4 Final Energy total'!$E$55,'4 Final Energy total'!$E$58,'4 Final Energy total'!$E$61,'4 Final Energy total'!$E$64,'4 Final Energy total'!$E$65)</c:f>
              <c:strCache>
                <c:ptCount val="5"/>
                <c:pt idx="0">
                  <c:v>Households</c:v>
                </c:pt>
                <c:pt idx="1">
                  <c:v>Service sector</c:v>
                </c:pt>
                <c:pt idx="2">
                  <c:v>Industry</c:v>
                </c:pt>
                <c:pt idx="3">
                  <c:v>Transport</c:v>
                </c:pt>
                <c:pt idx="4">
                  <c:v>Agriculture, Fishing and Other</c:v>
                </c:pt>
              </c:strCache>
            </c:strRef>
          </c:cat>
          <c:val>
            <c:numRef>
              <c:extLst>
                <c:ext xmlns:c15="http://schemas.microsoft.com/office/drawing/2012/chart" uri="{02D57815-91ED-43cb-92C2-25804820EDAC}">
                  <c15:fullRef>
                    <c15:sqref>('4 Final Energy total'!$E$34:$E$39,'4 Final Energy total'!$L$55,'4 Final Energy total'!$L$58,'4 Final Energy total'!$L$61,'4 Final Energy total'!$L$64,'4 Final Energy total'!$L$65)</c15:sqref>
                  </c15:fullRef>
                </c:ext>
              </c:extLst>
              <c:f>'4 Final Energy total'!$E$34:$E$38</c:f>
              <c:numCache>
                <c:formatCode>0.0%</c:formatCode>
                <c:ptCount val="5"/>
                <c:pt idx="0">
                  <c:v>6.6666666666666666E-2</c:v>
                </c:pt>
                <c:pt idx="1">
                  <c:v>0.13333333333333333</c:v>
                </c:pt>
                <c:pt idx="2">
                  <c:v>0.2</c:v>
                </c:pt>
                <c:pt idx="3">
                  <c:v>0.26666666666666666</c:v>
                </c:pt>
                <c:pt idx="4">
                  <c:v>0.2</c:v>
                </c:pt>
              </c:numCache>
            </c:numRef>
          </c:val>
          <c:extLst>
            <c:ext xmlns:c15="http://schemas.microsoft.com/office/drawing/2012/chart" uri="{02D57815-91ED-43cb-92C2-25804820EDAC}">
              <c15:categoryFilterExceptions>
                <c15:categoryFilterException>
                  <c15:sqref>'4 Final Energy total'!$E$39</c15:sqref>
                  <c15:spPr xmlns:c15="http://schemas.microsoft.com/office/drawing/2012/chart">
                    <a:solidFill>
                      <a:schemeClr val="accent6"/>
                    </a:solidFill>
                    <a:ln w="25400">
                      <a:solidFill>
                        <a:schemeClr val="lt1"/>
                      </a:solidFill>
                    </a:ln>
                    <a:effectLst/>
                    <a:sp3d contourW="25400">
                      <a:contourClr>
                        <a:schemeClr val="lt1"/>
                      </a:contourClr>
                    </a:sp3d>
                  </c15:spPr>
                  <c15:bubble3D val="0"/>
                </c15:categoryFilterException>
              </c15:categoryFilterExceptions>
            </c:ext>
          </c:extLst>
        </c:ser>
        <c:dLbls>
          <c:showLegendKey val="0"/>
          <c:showVal val="0"/>
          <c:showCatName val="0"/>
          <c:showSerName val="0"/>
          <c:showPercent val="0"/>
          <c:showBubbleSize val="0"/>
          <c:showLeaderLines val="1"/>
        </c:dLbls>
      </c:pie3DChart>
      <c:spPr>
        <a:noFill/>
        <a:ln>
          <a:noFill/>
        </a:ln>
        <a:effectLst/>
      </c:spPr>
    </c:plotArea>
    <c:plotVisOnly val="1"/>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0"/>
          <c:y val="0.23988856141585599"/>
          <c:w val="1"/>
          <c:h val="0.55247203038167703"/>
        </c:manualLayout>
      </c:layout>
      <c:pie3DChart>
        <c:varyColors val="1"/>
        <c:ser>
          <c:idx val="1"/>
          <c:order val="0"/>
          <c:tx>
            <c:strRef>
              <c:f>'4 Final Energy total'!$E$78</c:f>
              <c:strCache>
                <c:ptCount val="1"/>
                <c:pt idx="0">
                  <c:v>CO2-emission by sector</c:v>
                </c:pt>
              </c:strCache>
            </c:strRef>
          </c:tx>
          <c:dPt>
            <c:idx val="0"/>
            <c:bubble3D val="0"/>
            <c:spPr>
              <a:solidFill>
                <a:schemeClr val="accent1"/>
              </a:solidFill>
              <a:ln w="25400">
                <a:solidFill>
                  <a:schemeClr val="lt1"/>
                </a:solidFill>
              </a:ln>
              <a:effectLst/>
              <a:sp3d contourW="25400">
                <a:contourClr>
                  <a:schemeClr val="lt1"/>
                </a:contourClr>
              </a:sp3d>
            </c:spPr>
          </c:dPt>
          <c:dPt>
            <c:idx val="1"/>
            <c:bubble3D val="0"/>
            <c:spPr>
              <a:solidFill>
                <a:schemeClr val="accent2"/>
              </a:solidFill>
              <a:ln w="25400">
                <a:solidFill>
                  <a:schemeClr val="lt1"/>
                </a:solidFill>
              </a:ln>
              <a:effectLst/>
              <a:sp3d contourW="25400">
                <a:contourClr>
                  <a:schemeClr val="lt1"/>
                </a:contourClr>
              </a:sp3d>
            </c:spPr>
          </c:dPt>
          <c:dPt>
            <c:idx val="2"/>
            <c:bubble3D val="0"/>
            <c:spPr>
              <a:solidFill>
                <a:schemeClr val="accent3"/>
              </a:solidFill>
              <a:ln w="25400">
                <a:solidFill>
                  <a:schemeClr val="lt1"/>
                </a:solidFill>
              </a:ln>
              <a:effectLst/>
              <a:sp3d contourW="25400">
                <a:contourClr>
                  <a:schemeClr val="lt1"/>
                </a:contourClr>
              </a:sp3d>
            </c:spPr>
          </c:dPt>
          <c:dPt>
            <c:idx val="3"/>
            <c:bubble3D val="0"/>
            <c:spPr>
              <a:solidFill>
                <a:schemeClr val="accent4"/>
              </a:solidFill>
              <a:ln w="25400">
                <a:solidFill>
                  <a:schemeClr val="lt1"/>
                </a:solidFill>
              </a:ln>
              <a:effectLst/>
              <a:sp3d contourW="25400">
                <a:contourClr>
                  <a:schemeClr val="lt1"/>
                </a:contourClr>
              </a:sp3d>
            </c:spPr>
          </c:dPt>
          <c:dPt>
            <c:idx val="4"/>
            <c:bubble3D val="0"/>
            <c:spPr>
              <a:solidFill>
                <a:schemeClr val="accent5"/>
              </a:solidFill>
              <a:ln w="25400">
                <a:solidFill>
                  <a:schemeClr val="lt1"/>
                </a:solidFill>
              </a:ln>
              <a:effectLst/>
              <a:sp3d contourW="25400">
                <a:contourClr>
                  <a:schemeClr val="lt1"/>
                </a:contourClr>
              </a:sp3d>
            </c:spPr>
          </c:dPt>
          <c:dPt>
            <c:idx val="5"/>
            <c:bubble3D val="0"/>
            <c:spPr>
              <a:solidFill>
                <a:schemeClr val="accent6"/>
              </a:solidFill>
              <a:ln w="25400">
                <a:solidFill>
                  <a:schemeClr val="lt1"/>
                </a:solidFill>
              </a:ln>
              <a:effectLst/>
              <a:sp3d contourW="25400">
                <a:contourClr>
                  <a:schemeClr val="lt1"/>
                </a:contourClr>
              </a:sp3d>
            </c:spPr>
          </c:dPt>
          <c:dPt>
            <c:idx val="6"/>
            <c:bubble3D val="0"/>
            <c:spPr>
              <a:solidFill>
                <a:schemeClr val="accent1">
                  <a:lumMod val="60000"/>
                </a:schemeClr>
              </a:solidFill>
              <a:ln w="25400">
                <a:solidFill>
                  <a:schemeClr val="lt1"/>
                </a:solidFill>
              </a:ln>
              <a:effectLst/>
              <a:sp3d contourW="25400">
                <a:contourClr>
                  <a:schemeClr val="lt1"/>
                </a:contourClr>
              </a:sp3d>
            </c:spPr>
          </c:dPt>
          <c:dPt>
            <c:idx val="7"/>
            <c:bubble3D val="0"/>
            <c:spPr>
              <a:solidFill>
                <a:schemeClr val="accent2">
                  <a:lumMod val="60000"/>
                </a:schemeClr>
              </a:solidFill>
              <a:ln w="25400">
                <a:solidFill>
                  <a:schemeClr val="lt1"/>
                </a:solidFill>
              </a:ln>
              <a:effectLst/>
              <a:sp3d contourW="25400">
                <a:contourClr>
                  <a:schemeClr val="lt1"/>
                </a:contourClr>
              </a:sp3d>
            </c:spPr>
          </c:dPt>
          <c:dPt>
            <c:idx val="8"/>
            <c:bubble3D val="0"/>
            <c:spPr>
              <a:solidFill>
                <a:schemeClr val="accent3">
                  <a:lumMod val="60000"/>
                </a:schemeClr>
              </a:solidFill>
              <a:ln w="25400">
                <a:solidFill>
                  <a:schemeClr val="lt1"/>
                </a:solidFill>
              </a:ln>
              <a:effectLst/>
              <a:sp3d contourW="25400">
                <a:contourClr>
                  <a:schemeClr val="lt1"/>
                </a:contourClr>
              </a:sp3d>
            </c:spPr>
          </c:dPt>
          <c:dPt>
            <c:idx val="9"/>
            <c:bubble3D val="0"/>
            <c:spPr>
              <a:solidFill>
                <a:schemeClr val="accent4">
                  <a:lumMod val="60000"/>
                </a:schemeClr>
              </a:solidFill>
              <a:ln w="25400">
                <a:solidFill>
                  <a:schemeClr val="lt1"/>
                </a:solidFill>
              </a:ln>
              <a:effectLst/>
              <a:sp3d contourW="25400">
                <a:contourClr>
                  <a:schemeClr val="lt1"/>
                </a:contourClr>
              </a:sp3d>
            </c:spPr>
          </c:dPt>
          <c:dLbls>
            <c:dLbl>
              <c:idx val="0"/>
              <c:layout>
                <c:manualLayout>
                  <c:x val="-9.3567251461988299E-2"/>
                  <c:y val="-4.4322459692538599E-3"/>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24210526315789499"/>
                      <c:h val="0.22666666666666699"/>
                    </c:manualLayout>
                  </c15:layout>
                </c:ext>
              </c:extLst>
            </c:dLbl>
            <c:dLbl>
              <c:idx val="1"/>
              <c:layout>
                <c:manualLayout>
                  <c:x val="-1.5026384859787301E-2"/>
                  <c:y val="-3.3446419197600302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9915141402026699"/>
                      <c:h val="0.24125230202578299"/>
                    </c:manualLayout>
                  </c15:layout>
                </c:ext>
              </c:extLst>
            </c:dLbl>
            <c:dLbl>
              <c:idx val="3"/>
              <c:layout>
                <c:manualLayout>
                  <c:x val="-2.7593818984547502E-2"/>
                  <c:y val="2.0555966415800202E-2"/>
                </c:manualLayout>
              </c:layout>
              <c:showLegendKey val="0"/>
              <c:showVal val="1"/>
              <c:showCatName val="1"/>
              <c:showSerName val="0"/>
              <c:showPercent val="0"/>
              <c:showBubbleSize val="0"/>
              <c:extLst>
                <c:ext xmlns:c15="http://schemas.microsoft.com/office/drawing/2012/chart" uri="{CE6537A1-D6FC-4f65-9D91-7224C49458BB}">
                  <c15:layout>
                    <c:manualLayout>
                      <c:w val="0.358719646799117"/>
                      <c:h val="0.34254143646408802"/>
                    </c:manualLayout>
                  </c15:layout>
                </c:ext>
              </c:extLst>
            </c:dLbl>
            <c:dLbl>
              <c:idx val="4"/>
              <c:layout>
                <c:manualLayout>
                  <c:x val="5.2694202698346897E-3"/>
                  <c:y val="-0.122079640044994"/>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6554367546161998"/>
                      <c:h val="0.2432383952006"/>
                    </c:manualLayout>
                  </c15:layout>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extLst>
                <c:ext xmlns:c15="http://schemas.microsoft.com/office/drawing/2012/chart" uri="{02D57815-91ED-43cb-92C2-25804820EDAC}">
                  <c15:fullRef>
                    <c15:sqref>('4 Final Energy total'!$E$81,'4 Final Energy total'!$E$84,'4 Final Energy total'!$E$87,'4 Final Energy total'!$E$90,'4 Final Energy total'!$E$91)</c15:sqref>
                  </c15:fullRef>
                </c:ext>
              </c:extLst>
              <c:f>('4 Final Energy total'!$E$81,'4 Final Energy total'!$E$84,'4 Final Energy total'!$E$87,'4 Final Energy total'!$E$90,'4 Final Energy total'!$E$91)</c:f>
              <c:strCache>
                <c:ptCount val="5"/>
                <c:pt idx="0">
                  <c:v>Households</c:v>
                </c:pt>
                <c:pt idx="1">
                  <c:v>Service sector</c:v>
                </c:pt>
                <c:pt idx="2">
                  <c:v>Industry</c:v>
                </c:pt>
                <c:pt idx="3">
                  <c:v>Transport</c:v>
                </c:pt>
                <c:pt idx="4">
                  <c:v>Agriculture, Fishing and Other</c:v>
                </c:pt>
              </c:strCache>
            </c:strRef>
          </c:cat>
          <c:val>
            <c:numRef>
              <c:extLst>
                <c:ext xmlns:c15="http://schemas.microsoft.com/office/drawing/2012/chart" uri="{02D57815-91ED-43cb-92C2-25804820EDAC}">
                  <c15:fullRef>
                    <c15:sqref>('4 Final Energy total'!$E$34:$E$39,'4 Final Energy total'!$L$55,'4 Final Energy total'!$L$58,'4 Final Energy total'!$L$61,'4 Final Energy total'!$L$64,'4 Final Energy total'!$L$65,'4 Final Energy total'!$L$81,'4 Final Energy total'!$L$84,'4 Final Energy total'!$L$87,'4 Final Energy total'!$L$90,'4 Final Energy total'!$L$91)</c15:sqref>
                  </c15:fullRef>
                </c:ext>
              </c:extLst>
              <c:f>('4 Final Energy total'!$E$34:$E$38,'4 Final Energy total'!$L$81,'4 Final Energy total'!$L$84,'4 Final Energy total'!$L$87,'4 Final Energy total'!$L$90,'4 Final Energy total'!$L$91)</c:f>
              <c:numCache>
                <c:formatCode>0.0%</c:formatCode>
                <c:ptCount val="10"/>
                <c:pt idx="0">
                  <c:v>6.6666666666666666E-2</c:v>
                </c:pt>
                <c:pt idx="1">
                  <c:v>0.13333333333333333</c:v>
                </c:pt>
                <c:pt idx="2">
                  <c:v>0.2</c:v>
                </c:pt>
                <c:pt idx="3">
                  <c:v>0.26666666666666666</c:v>
                </c:pt>
                <c:pt idx="4">
                  <c:v>0.2</c:v>
                </c:pt>
                <c:pt idx="5">
                  <c:v>0</c:v>
                </c:pt>
                <c:pt idx="6">
                  <c:v>0</c:v>
                </c:pt>
                <c:pt idx="7">
                  <c:v>0</c:v>
                </c:pt>
                <c:pt idx="8">
                  <c:v>0</c:v>
                </c:pt>
                <c:pt idx="9">
                  <c:v>0</c:v>
                </c:pt>
              </c:numCache>
            </c:numRef>
          </c:val>
          <c:extLst>
            <c:ext xmlns:c15="http://schemas.microsoft.com/office/drawing/2012/chart" uri="{02D57815-91ED-43cb-92C2-25804820EDAC}">
              <c15:categoryFilterExceptions/>
            </c:ext>
          </c:extLst>
        </c:ser>
        <c:dLbls>
          <c:showLegendKey val="0"/>
          <c:showVal val="0"/>
          <c:showCatName val="0"/>
          <c:showSerName val="0"/>
          <c:showPercent val="0"/>
          <c:showBubbleSize val="0"/>
          <c:showLeaderLines val="1"/>
        </c:dLbls>
      </c:pie3DChart>
      <c:spPr>
        <a:noFill/>
        <a:ln>
          <a:noFill/>
        </a:ln>
        <a:effectLst/>
      </c:spPr>
    </c:plotArea>
    <c:plotVisOnly val="1"/>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0"/>
          <c:y val="0.23988856141585599"/>
          <c:w val="1"/>
          <c:h val="0.55247203038167703"/>
        </c:manualLayout>
      </c:layout>
      <c:pie3DChart>
        <c:varyColors val="1"/>
        <c:ser>
          <c:idx val="1"/>
          <c:order val="0"/>
          <c:tx>
            <c:strRef>
              <c:f>'5 Renewable Energy Sources'!$B$10</c:f>
              <c:strCache>
                <c:ptCount val="1"/>
                <c:pt idx="0">
                  <c:v>Share of final energy consumption produced by renewable fuels</c:v>
                </c:pt>
              </c:strCache>
            </c:strRef>
          </c:tx>
          <c:dPt>
            <c:idx val="0"/>
            <c:bubble3D val="0"/>
            <c:spPr>
              <a:solidFill>
                <a:schemeClr val="accent1"/>
              </a:solidFill>
              <a:ln w="25400">
                <a:solidFill>
                  <a:schemeClr val="lt1"/>
                </a:solidFill>
              </a:ln>
              <a:effectLst/>
              <a:sp3d contourW="25400">
                <a:contourClr>
                  <a:schemeClr val="lt1"/>
                </a:contourClr>
              </a:sp3d>
            </c:spPr>
          </c:dPt>
          <c:dPt>
            <c:idx val="1"/>
            <c:bubble3D val="0"/>
            <c:spPr>
              <a:solidFill>
                <a:schemeClr val="accent2"/>
              </a:solidFill>
              <a:ln w="25400">
                <a:solidFill>
                  <a:schemeClr val="lt1"/>
                </a:solidFill>
              </a:ln>
              <a:effectLst/>
              <a:sp3d contourW="25400">
                <a:contourClr>
                  <a:schemeClr val="lt1"/>
                </a:contourClr>
              </a:sp3d>
            </c:spPr>
          </c:dPt>
          <c:dPt>
            <c:idx val="2"/>
            <c:bubble3D val="0"/>
            <c:spPr>
              <a:solidFill>
                <a:schemeClr val="accent3"/>
              </a:solidFill>
              <a:ln w="25400">
                <a:solidFill>
                  <a:schemeClr val="lt1"/>
                </a:solidFill>
              </a:ln>
              <a:effectLst/>
              <a:sp3d contourW="25400">
                <a:contourClr>
                  <a:schemeClr val="lt1"/>
                </a:contourClr>
              </a:sp3d>
            </c:spPr>
          </c:dPt>
          <c:dPt>
            <c:idx val="3"/>
            <c:bubble3D val="0"/>
            <c:spPr>
              <a:solidFill>
                <a:schemeClr val="accent4"/>
              </a:solidFill>
              <a:ln w="25400">
                <a:solidFill>
                  <a:schemeClr val="lt1"/>
                </a:solidFill>
              </a:ln>
              <a:effectLst/>
              <a:sp3d contourW="25400">
                <a:contourClr>
                  <a:schemeClr val="lt1"/>
                </a:contourClr>
              </a:sp3d>
            </c:spPr>
          </c:dPt>
          <c:dPt>
            <c:idx val="4"/>
            <c:bubble3D val="0"/>
            <c:spPr>
              <a:solidFill>
                <a:schemeClr val="accent5"/>
              </a:solidFill>
              <a:ln w="25400">
                <a:solidFill>
                  <a:schemeClr val="lt1"/>
                </a:solidFill>
              </a:ln>
              <a:effectLst/>
              <a:sp3d contourW="25400">
                <a:contourClr>
                  <a:schemeClr val="lt1"/>
                </a:contourClr>
              </a:sp3d>
            </c:spPr>
          </c:dPt>
          <c:dPt>
            <c:idx val="5"/>
            <c:bubble3D val="0"/>
            <c:spPr>
              <a:solidFill>
                <a:schemeClr val="accent6"/>
              </a:solidFill>
              <a:ln w="25400">
                <a:solidFill>
                  <a:schemeClr val="lt1"/>
                </a:solidFill>
              </a:ln>
              <a:effectLst/>
              <a:sp3d contourW="25400">
                <a:contourClr>
                  <a:schemeClr val="lt1"/>
                </a:contourClr>
              </a:sp3d>
            </c:spPr>
          </c:dPt>
          <c:dLbls>
            <c:dLbl>
              <c:idx val="1"/>
              <c:layout>
                <c:manualLayout>
                  <c:x val="-6.18101545253864E-2"/>
                  <c:y val="-6.3922506924203495E-2"/>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9915141402026699"/>
                      <c:h val="0.24125230202578299"/>
                    </c:manualLayout>
                  </c15:layout>
                </c:ext>
              </c:extLst>
            </c:dLbl>
            <c:dLbl>
              <c:idx val="3"/>
              <c:layout>
                <c:manualLayout>
                  <c:x val="-2.7593818984547502E-2"/>
                  <c:y val="2.0555966415800202E-2"/>
                </c:manualLayout>
              </c:layout>
              <c:showLegendKey val="0"/>
              <c:showVal val="1"/>
              <c:showCatName val="1"/>
              <c:showSerName val="0"/>
              <c:showPercent val="0"/>
              <c:showBubbleSize val="0"/>
              <c:extLst>
                <c:ext xmlns:c15="http://schemas.microsoft.com/office/drawing/2012/chart" uri="{CE6537A1-D6FC-4f65-9D91-7224C49458BB}">
                  <c15:layout>
                    <c:manualLayout>
                      <c:w val="0.358719646799117"/>
                      <c:h val="0.34254143646408802"/>
                    </c:manualLayout>
                  </c15:layout>
                </c:ext>
              </c:extLst>
            </c:dLbl>
            <c:dLbl>
              <c:idx val="4"/>
              <c:layout>
                <c:manualLayout>
                  <c:x val="1.9304375032591099E-2"/>
                  <c:y val="-1.75171473731529E-4"/>
                </c:manualLayout>
              </c:layout>
              <c:showLegendKey val="0"/>
              <c:showVal val="1"/>
              <c:showCatName val="1"/>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'5 Renewable Energy Sources'!$B$14:$B$19</c:f>
              <c:strCache>
                <c:ptCount val="6"/>
                <c:pt idx="0">
                  <c:v>Hydro</c:v>
                </c:pt>
                <c:pt idx="1">
                  <c:v>Wind</c:v>
                </c:pt>
                <c:pt idx="2">
                  <c:v>Biomass and Renewable Wastes</c:v>
                </c:pt>
                <c:pt idx="3">
                  <c:v>Solar</c:v>
                </c:pt>
                <c:pt idx="4">
                  <c:v>Geothermal</c:v>
                </c:pt>
                <c:pt idx="5">
                  <c:v>Tide, Wave, Ocean</c:v>
                </c:pt>
              </c:strCache>
            </c:strRef>
          </c:cat>
          <c:val>
            <c:numRef>
              <c:f>'5 Renewable Energy Sources'!$E$14:$E$19</c:f>
              <c:numCache>
                <c:formatCode>0.0%</c:formatCode>
                <c:ptCount val="6"/>
                <c:pt idx="0">
                  <c:v>0.1</c:v>
                </c:pt>
                <c:pt idx="1">
                  <c:v>0.05</c:v>
                </c:pt>
                <c:pt idx="2">
                  <c:v>0.2</c:v>
                </c:pt>
                <c:pt idx="3">
                  <c:v>0.3</c:v>
                </c:pt>
                <c:pt idx="4">
                  <c:v>0.3</c:v>
                </c:pt>
                <c:pt idx="5">
                  <c:v>0.05</c:v>
                </c:pt>
              </c:numCache>
            </c:numRef>
          </c:val>
        </c:ser>
        <c:dLbls>
          <c:showLegendKey val="0"/>
          <c:showVal val="0"/>
          <c:showCatName val="0"/>
          <c:showSerName val="0"/>
          <c:showPercent val="0"/>
          <c:showBubbleSize val="0"/>
          <c:showLeaderLines val="1"/>
        </c:dLbls>
      </c:pie3DChart>
      <c:spPr>
        <a:noFill/>
        <a:ln>
          <a:noFill/>
        </a:ln>
        <a:effectLst/>
      </c:spPr>
    </c:plotArea>
    <c:plotVisOnly val="1"/>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0"/>
          <c:y val="0.23988856141585599"/>
          <c:w val="1"/>
          <c:h val="0.55247203038167703"/>
        </c:manualLayout>
      </c:layout>
      <c:pie3DChart>
        <c:varyColors val="1"/>
        <c:ser>
          <c:idx val="1"/>
          <c:order val="0"/>
          <c:tx>
            <c:strRef>
              <c:f>'5 Renewable Energy Sources'!$B$10</c:f>
              <c:strCache>
                <c:ptCount val="1"/>
                <c:pt idx="0">
                  <c:v>Share of final energy consumption produced by renewable fuels</c:v>
                </c:pt>
              </c:strCache>
            </c:strRef>
          </c:tx>
          <c:dPt>
            <c:idx val="0"/>
            <c:bubble3D val="0"/>
            <c:spPr>
              <a:solidFill>
                <a:schemeClr val="accent1"/>
              </a:solidFill>
              <a:ln w="25400">
                <a:solidFill>
                  <a:schemeClr val="lt1"/>
                </a:solidFill>
              </a:ln>
              <a:effectLst/>
              <a:sp3d contourW="25400">
                <a:contourClr>
                  <a:schemeClr val="lt1"/>
                </a:contourClr>
              </a:sp3d>
            </c:spPr>
          </c:dPt>
          <c:dPt>
            <c:idx val="1"/>
            <c:bubble3D val="0"/>
            <c:spPr>
              <a:solidFill>
                <a:schemeClr val="accent2"/>
              </a:solidFill>
              <a:ln w="25400">
                <a:solidFill>
                  <a:schemeClr val="lt1"/>
                </a:solidFill>
              </a:ln>
              <a:effectLst/>
              <a:sp3d contourW="25400">
                <a:contourClr>
                  <a:schemeClr val="lt1"/>
                </a:contourClr>
              </a:sp3d>
            </c:spPr>
          </c:dPt>
          <c:dPt>
            <c:idx val="2"/>
            <c:bubble3D val="0"/>
            <c:spPr>
              <a:solidFill>
                <a:schemeClr val="accent3"/>
              </a:solidFill>
              <a:ln w="25400">
                <a:solidFill>
                  <a:schemeClr val="lt1"/>
                </a:solidFill>
              </a:ln>
              <a:effectLst/>
              <a:sp3d contourW="25400">
                <a:contourClr>
                  <a:schemeClr val="lt1"/>
                </a:contourClr>
              </a:sp3d>
            </c:spPr>
          </c:dPt>
          <c:dPt>
            <c:idx val="3"/>
            <c:bubble3D val="0"/>
            <c:spPr>
              <a:solidFill>
                <a:schemeClr val="accent4"/>
              </a:solidFill>
              <a:ln w="25400">
                <a:solidFill>
                  <a:schemeClr val="lt1"/>
                </a:solidFill>
              </a:ln>
              <a:effectLst/>
              <a:sp3d contourW="25400">
                <a:contourClr>
                  <a:schemeClr val="lt1"/>
                </a:contourClr>
              </a:sp3d>
            </c:spPr>
          </c:dPt>
          <c:dPt>
            <c:idx val="4"/>
            <c:bubble3D val="0"/>
            <c:spPr>
              <a:solidFill>
                <a:schemeClr val="accent5"/>
              </a:solidFill>
              <a:ln w="25400">
                <a:solidFill>
                  <a:schemeClr val="lt1"/>
                </a:solidFill>
              </a:ln>
              <a:effectLst/>
              <a:sp3d contourW="25400">
                <a:contourClr>
                  <a:schemeClr val="lt1"/>
                </a:contourClr>
              </a:sp3d>
            </c:spPr>
          </c:dPt>
          <c:dPt>
            <c:idx val="5"/>
            <c:bubble3D val="0"/>
            <c:spPr>
              <a:solidFill>
                <a:schemeClr val="accent6"/>
              </a:solidFill>
              <a:ln w="25400">
                <a:solidFill>
                  <a:schemeClr val="lt1"/>
                </a:solidFill>
              </a:ln>
              <a:effectLst/>
              <a:sp3d contourW="25400">
                <a:contourClr>
                  <a:schemeClr val="lt1"/>
                </a:contourClr>
              </a:sp3d>
            </c:spPr>
          </c:dPt>
          <c:dLbls>
            <c:dLbl>
              <c:idx val="1"/>
              <c:layout>
                <c:manualLayout>
                  <c:x val="-6.18101545253864E-2"/>
                  <c:y val="-6.3922506924203495E-2"/>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9915141402026699"/>
                      <c:h val="0.24125230202578299"/>
                    </c:manualLayout>
                  </c15:layout>
                </c:ext>
              </c:extLst>
            </c:dLbl>
            <c:dLbl>
              <c:idx val="3"/>
              <c:layout>
                <c:manualLayout>
                  <c:x val="-2.7593818984547502E-2"/>
                  <c:y val="2.0555966415800202E-2"/>
                </c:manualLayout>
              </c:layout>
              <c:showLegendKey val="0"/>
              <c:showVal val="1"/>
              <c:showCatName val="1"/>
              <c:showSerName val="0"/>
              <c:showPercent val="0"/>
              <c:showBubbleSize val="0"/>
              <c:extLst>
                <c:ext xmlns:c15="http://schemas.microsoft.com/office/drawing/2012/chart" uri="{CE6537A1-D6FC-4f65-9D91-7224C49458BB}">
                  <c15:layout>
                    <c:manualLayout>
                      <c:w val="0.358719646799117"/>
                      <c:h val="0.34254143646408802"/>
                    </c:manualLayout>
                  </c15:layout>
                </c:ext>
              </c:extLst>
            </c:dLbl>
            <c:dLbl>
              <c:idx val="4"/>
              <c:layout>
                <c:manualLayout>
                  <c:x val="1.9304375032591099E-2"/>
                  <c:y val="-1.75171473731529E-4"/>
                </c:manualLayout>
              </c:layout>
              <c:showLegendKey val="0"/>
              <c:showVal val="1"/>
              <c:showCatName val="1"/>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'5 Renewable Energy Sources'!$B$14:$B$19</c:f>
              <c:strCache>
                <c:ptCount val="6"/>
                <c:pt idx="0">
                  <c:v>Hydro</c:v>
                </c:pt>
                <c:pt idx="1">
                  <c:v>Wind</c:v>
                </c:pt>
                <c:pt idx="2">
                  <c:v>Biomass and Renewable Wastes</c:v>
                </c:pt>
                <c:pt idx="3">
                  <c:v>Solar</c:v>
                </c:pt>
                <c:pt idx="4">
                  <c:v>Geothermal</c:v>
                </c:pt>
                <c:pt idx="5">
                  <c:v>Tide, Wave, Ocean</c:v>
                </c:pt>
              </c:strCache>
            </c:strRef>
          </c:cat>
          <c:val>
            <c:numRef>
              <c:f>'5 Renewable Energy Sources'!$E$14:$E$19</c:f>
              <c:numCache>
                <c:formatCode>0.0%</c:formatCode>
                <c:ptCount val="6"/>
                <c:pt idx="0">
                  <c:v>0.1</c:v>
                </c:pt>
                <c:pt idx="1">
                  <c:v>0.05</c:v>
                </c:pt>
                <c:pt idx="2">
                  <c:v>0.2</c:v>
                </c:pt>
                <c:pt idx="3">
                  <c:v>0.3</c:v>
                </c:pt>
                <c:pt idx="4">
                  <c:v>0.3</c:v>
                </c:pt>
                <c:pt idx="5">
                  <c:v>0.05</c:v>
                </c:pt>
              </c:numCache>
            </c:numRef>
          </c:val>
        </c:ser>
        <c:dLbls>
          <c:showLegendKey val="0"/>
          <c:showVal val="0"/>
          <c:showCatName val="0"/>
          <c:showSerName val="0"/>
          <c:showPercent val="0"/>
          <c:showBubbleSize val="0"/>
          <c:showLeaderLines val="1"/>
        </c:dLbls>
      </c:pie3DChart>
      <c:spPr>
        <a:noFill/>
        <a:ln>
          <a:noFill/>
        </a:ln>
        <a:effectLst/>
      </c:spPr>
    </c:plotArea>
    <c:plotVisOnly val="1"/>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paperSize="9" orientation="landscape"/>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png"/><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12</xdr:row>
      <xdr:rowOff>19050</xdr:rowOff>
    </xdr:from>
    <xdr:to>
      <xdr:col>1</xdr:col>
      <xdr:colOff>4024350</xdr:colOff>
      <xdr:row>15</xdr:row>
      <xdr:rowOff>3030</xdr:rowOff>
    </xdr:to>
    <xdr:pic>
      <xdr:nvPicPr>
        <xdr:cNvPr id="2" name="Grafik 1" descr="footernew"/>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962525"/>
          <a:ext cx="5796000" cy="5554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47625</xdr:colOff>
      <xdr:row>18</xdr:row>
      <xdr:rowOff>133350</xdr:rowOff>
    </xdr:from>
    <xdr:to>
      <xdr:col>6</xdr:col>
      <xdr:colOff>191850</xdr:colOff>
      <xdr:row>26</xdr:row>
      <xdr:rowOff>123825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628650</xdr:colOff>
      <xdr:row>32</xdr:row>
      <xdr:rowOff>47625</xdr:rowOff>
    </xdr:from>
    <xdr:to>
      <xdr:col>6</xdr:col>
      <xdr:colOff>76200</xdr:colOff>
      <xdr:row>40</xdr:row>
      <xdr:rowOff>38100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219075</xdr:colOff>
      <xdr:row>54</xdr:row>
      <xdr:rowOff>57150</xdr:rowOff>
    </xdr:from>
    <xdr:to>
      <xdr:col>16</xdr:col>
      <xdr:colOff>638175</xdr:colOff>
      <xdr:row>63</xdr:row>
      <xdr:rowOff>9525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219075</xdr:colOff>
      <xdr:row>80</xdr:row>
      <xdr:rowOff>57150</xdr:rowOff>
    </xdr:from>
    <xdr:to>
      <xdr:col>16</xdr:col>
      <xdr:colOff>638175</xdr:colOff>
      <xdr:row>89</xdr:row>
      <xdr:rowOff>9525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314325</xdr:colOff>
      <xdr:row>107</xdr:row>
      <xdr:rowOff>57150</xdr:rowOff>
    </xdr:from>
    <xdr:to>
      <xdr:col>4</xdr:col>
      <xdr:colOff>504417</xdr:colOff>
      <xdr:row>139</xdr:row>
      <xdr:rowOff>37340</xdr:rowOff>
    </xdr:to>
    <xdr:pic>
      <xdr:nvPicPr>
        <xdr:cNvPr id="6" name="Grafik 5"/>
        <xdr:cNvPicPr>
          <a:picLocks noChangeAspect="1"/>
        </xdr:cNvPicPr>
      </xdr:nvPicPr>
      <xdr:blipFill>
        <a:blip xmlns:r="http://schemas.openxmlformats.org/officeDocument/2006/relationships" r:embed="rId5"/>
        <a:stretch>
          <a:fillRect/>
        </a:stretch>
      </xdr:blipFill>
      <xdr:spPr>
        <a:xfrm>
          <a:off x="314325" y="21602700"/>
          <a:ext cx="3266667" cy="607619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704850</xdr:colOff>
      <xdr:row>13</xdr:row>
      <xdr:rowOff>0</xdr:rowOff>
    </xdr:from>
    <xdr:to>
      <xdr:col>9</xdr:col>
      <xdr:colOff>668100</xdr:colOff>
      <xdr:row>20</xdr:row>
      <xdr:rowOff>170100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676275</xdr:colOff>
      <xdr:row>25</xdr:row>
      <xdr:rowOff>809625</xdr:rowOff>
    </xdr:from>
    <xdr:to>
      <xdr:col>9</xdr:col>
      <xdr:colOff>639525</xdr:colOff>
      <xdr:row>32</xdr:row>
      <xdr:rowOff>198675</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1"/>
  <sheetViews>
    <sheetView tabSelected="1" zoomScaleNormal="100" workbookViewId="0">
      <selection activeCell="A2" sqref="A2"/>
    </sheetView>
  </sheetViews>
  <sheetFormatPr baseColWidth="10" defaultRowHeight="15"/>
  <cols>
    <col min="1" max="1" width="26.5703125" bestFit="1" customWidth="1"/>
    <col min="2" max="2" width="60.42578125" customWidth="1"/>
  </cols>
  <sheetData>
    <row r="2" spans="1:2" s="67" customFormat="1" ht="21">
      <c r="A2" s="197" t="s">
        <v>304</v>
      </c>
    </row>
    <row r="3" spans="1:2" s="67" customFormat="1"/>
    <row r="4" spans="1:2" ht="105" customHeight="1">
      <c r="A4" s="201" t="s">
        <v>314</v>
      </c>
      <c r="B4" s="201"/>
    </row>
    <row r="5" spans="1:2" ht="52.5" customHeight="1"/>
    <row r="6" spans="1:2" s="67" customFormat="1" ht="15.75">
      <c r="A6" s="198" t="s">
        <v>303</v>
      </c>
    </row>
    <row r="7" spans="1:2" ht="30">
      <c r="A7" s="199" t="s">
        <v>284</v>
      </c>
      <c r="B7" s="200" t="s">
        <v>289</v>
      </c>
    </row>
    <row r="8" spans="1:2" ht="30">
      <c r="A8" s="199" t="s">
        <v>288</v>
      </c>
      <c r="B8" s="200" t="s">
        <v>291</v>
      </c>
    </row>
    <row r="9" spans="1:2" ht="30">
      <c r="A9" s="199" t="s">
        <v>285</v>
      </c>
      <c r="B9" s="200" t="s">
        <v>292</v>
      </c>
    </row>
    <row r="10" spans="1:2" ht="30">
      <c r="A10" s="199" t="s">
        <v>286</v>
      </c>
      <c r="B10" s="200" t="s">
        <v>293</v>
      </c>
    </row>
    <row r="11" spans="1:2" ht="30">
      <c r="A11" s="199" t="s">
        <v>287</v>
      </c>
      <c r="B11" s="200" t="s">
        <v>290</v>
      </c>
    </row>
  </sheetData>
  <mergeCells count="1">
    <mergeCell ref="A4:B4"/>
  </mergeCell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6" sqref="A6"/>
    </sheetView>
  </sheetViews>
  <sheetFormatPr baseColWidth="10" defaultColWidth="10.85546875" defaultRowHeight="15"/>
  <cols>
    <col min="1" max="1" width="18.42578125" style="65" customWidth="1"/>
    <col min="2" max="2" width="13.42578125" customWidth="1"/>
    <col min="3" max="3" width="13.28515625" customWidth="1"/>
    <col min="4" max="4" width="11.140625" bestFit="1" customWidth="1"/>
    <col min="5" max="5" width="16.28515625" customWidth="1"/>
    <col min="6" max="6" width="16.140625" customWidth="1"/>
    <col min="7" max="7" width="13.42578125" customWidth="1"/>
    <col min="8" max="8" width="14.85546875" customWidth="1"/>
  </cols>
  <sheetData>
    <row r="1" spans="1:9" s="67" customFormat="1" ht="18.75">
      <c r="A1" s="117" t="s">
        <v>284</v>
      </c>
      <c r="B1" s="118"/>
      <c r="C1" s="118"/>
      <c r="D1" s="118"/>
      <c r="E1" s="118"/>
      <c r="F1" s="118"/>
      <c r="G1" s="118"/>
      <c r="H1" s="118"/>
      <c r="I1" s="118"/>
    </row>
    <row r="2" spans="1:9" s="67" customFormat="1">
      <c r="A2" s="121"/>
      <c r="B2" s="121"/>
      <c r="C2" s="121"/>
      <c r="D2" s="121"/>
      <c r="E2" s="121"/>
    </row>
    <row r="3" spans="1:9" s="67" customFormat="1" ht="45" customHeight="1">
      <c r="A3" s="221" t="s">
        <v>263</v>
      </c>
      <c r="B3" s="221"/>
      <c r="C3" s="221"/>
      <c r="D3" s="188" t="e">
        <f>B26+D31+F36</f>
        <v>#DIV/0!</v>
      </c>
      <c r="E3" s="122" t="s">
        <v>0</v>
      </c>
    </row>
    <row r="4" spans="1:9">
      <c r="A4"/>
    </row>
    <row r="5" spans="1:9" s="67" customFormat="1" ht="44.25" customHeight="1">
      <c r="A5" s="222" t="s">
        <v>310</v>
      </c>
      <c r="B5" s="222"/>
      <c r="C5" s="222"/>
      <c r="D5" s="222"/>
      <c r="E5" s="222"/>
      <c r="F5" s="222"/>
    </row>
    <row r="6" spans="1:9" s="67" customFormat="1">
      <c r="A6" s="179"/>
      <c r="B6" s="179"/>
      <c r="C6" s="179"/>
      <c r="D6" s="179"/>
      <c r="E6" s="179"/>
      <c r="F6" s="179"/>
    </row>
    <row r="7" spans="1:9" s="67" customFormat="1" ht="30.75" customHeight="1">
      <c r="A7" s="222" t="s">
        <v>262</v>
      </c>
      <c r="B7" s="222"/>
      <c r="C7" s="222"/>
      <c r="D7" s="222"/>
      <c r="E7" s="222"/>
      <c r="F7" s="222"/>
    </row>
    <row r="8" spans="1:9">
      <c r="A8"/>
    </row>
    <row r="9" spans="1:9" s="67" customFormat="1">
      <c r="A9" s="70" t="s">
        <v>53</v>
      </c>
    </row>
    <row r="10" spans="1:9" ht="15.75" thickBot="1">
      <c r="A10" s="223" t="s">
        <v>196</v>
      </c>
      <c r="B10" s="223"/>
      <c r="C10" s="223"/>
      <c r="D10" s="223"/>
      <c r="E10" s="223"/>
      <c r="F10" s="223"/>
      <c r="G10" s="223"/>
      <c r="H10" s="223"/>
      <c r="I10" s="223"/>
    </row>
    <row r="11" spans="1:9" s="67" customFormat="1" ht="45.75" thickBot="1">
      <c r="A11" s="91" t="s">
        <v>158</v>
      </c>
      <c r="B11" s="186"/>
      <c r="C11" s="91" t="s">
        <v>159</v>
      </c>
      <c r="D11" s="95"/>
      <c r="E11" s="91" t="s">
        <v>153</v>
      </c>
      <c r="F11" s="187" t="e">
        <f>B11/D11</f>
        <v>#DIV/0!</v>
      </c>
    </row>
    <row r="12" spans="1:9" s="67" customFormat="1">
      <c r="A12" s="91"/>
      <c r="B12" s="65"/>
    </row>
    <row r="13" spans="1:9" ht="15.75" thickBot="1">
      <c r="A13" s="66" t="s">
        <v>265</v>
      </c>
    </row>
    <row r="14" spans="1:9" s="67" customFormat="1" ht="45.75" thickBot="1">
      <c r="A14" s="91" t="s">
        <v>157</v>
      </c>
      <c r="B14" s="95"/>
      <c r="C14" s="91" t="s">
        <v>154</v>
      </c>
      <c r="D14" s="187" t="e">
        <f>F11*(B14/100)</f>
        <v>#DIV/0!</v>
      </c>
      <c r="E14" s="91" t="s">
        <v>162</v>
      </c>
      <c r="F14" s="187" t="e">
        <f>F11-D14</f>
        <v>#DIV/0!</v>
      </c>
      <c r="G14" s="65"/>
      <c r="H14" s="65"/>
      <c r="I14" s="65"/>
    </row>
    <row r="15" spans="1:9" s="67" customFormat="1">
      <c r="A15" s="69"/>
      <c r="B15" s="65"/>
      <c r="C15" s="91"/>
      <c r="D15" s="65"/>
    </row>
    <row r="16" spans="1:9" s="67" customFormat="1" ht="15.75" thickBot="1">
      <c r="A16" s="219" t="s">
        <v>266</v>
      </c>
      <c r="B16" s="219"/>
      <c r="C16" s="219"/>
      <c r="D16" s="219"/>
      <c r="E16" s="219"/>
      <c r="F16" s="219"/>
      <c r="G16" s="219"/>
      <c r="H16" s="219"/>
      <c r="I16" s="219"/>
    </row>
    <row r="17" spans="1:9" s="67" customFormat="1" ht="60.75" thickBot="1">
      <c r="A17" s="91" t="s">
        <v>160</v>
      </c>
      <c r="B17" s="95"/>
      <c r="C17" s="91" t="s">
        <v>155</v>
      </c>
      <c r="D17" s="187" t="e">
        <f>D14*B17</f>
        <v>#DIV/0!</v>
      </c>
      <c r="F17" s="91" t="s">
        <v>161</v>
      </c>
      <c r="G17" s="95"/>
      <c r="H17" s="91" t="s">
        <v>156</v>
      </c>
      <c r="I17" s="187" t="e">
        <f>F14*G17</f>
        <v>#DIV/0!</v>
      </c>
    </row>
    <row r="18" spans="1:9" s="67" customFormat="1">
      <c r="A18" s="91"/>
      <c r="B18" s="65"/>
    </row>
    <row r="19" spans="1:9" ht="42.75" customHeight="1" thickBot="1">
      <c r="A19" s="220" t="s">
        <v>267</v>
      </c>
      <c r="B19" s="220"/>
      <c r="C19" s="220"/>
      <c r="D19" s="220"/>
      <c r="E19" s="220"/>
      <c r="F19" s="220"/>
      <c r="G19" s="220"/>
      <c r="H19" s="220"/>
      <c r="I19" s="220"/>
    </row>
    <row r="20" spans="1:9" s="67" customFormat="1" ht="90.75" thickBot="1">
      <c r="A20" s="91" t="s">
        <v>258</v>
      </c>
      <c r="B20" s="95"/>
      <c r="C20" s="91" t="s">
        <v>272</v>
      </c>
      <c r="D20" s="187" t="e">
        <f>(D17*B20)/1000000</f>
        <v>#DIV/0!</v>
      </c>
      <c r="E20" s="91" t="s">
        <v>163</v>
      </c>
      <c r="F20" s="95"/>
      <c r="G20" s="91" t="s">
        <v>272</v>
      </c>
      <c r="H20" s="187" t="e">
        <f>(I17*F20)/1000000</f>
        <v>#DIV/0!</v>
      </c>
    </row>
    <row r="21" spans="1:9" s="67" customFormat="1">
      <c r="A21" s="69"/>
    </row>
    <row r="22" spans="1:9" s="67" customFormat="1" ht="15.75" thickBot="1">
      <c r="A22" s="220" t="s">
        <v>278</v>
      </c>
      <c r="B22" s="220"/>
      <c r="C22" s="220"/>
      <c r="D22" s="220"/>
      <c r="E22" s="220"/>
      <c r="F22" s="220"/>
      <c r="G22" s="220"/>
      <c r="H22" s="220"/>
      <c r="I22" s="220"/>
    </row>
    <row r="23" spans="1:9" s="67" customFormat="1" ht="75.75" thickBot="1">
      <c r="A23" s="91" t="s">
        <v>268</v>
      </c>
      <c r="B23" s="95">
        <v>50</v>
      </c>
      <c r="C23" s="91" t="s">
        <v>271</v>
      </c>
      <c r="D23" s="95">
        <v>70</v>
      </c>
      <c r="E23" s="91" t="s">
        <v>273</v>
      </c>
      <c r="F23" s="187">
        <f>B23*B11*365/1000*1.16*50/(D23/100)/10^6</f>
        <v>0</v>
      </c>
      <c r="H23" s="180"/>
    </row>
    <row r="24" spans="1:9" s="67" customFormat="1">
      <c r="A24" s="69"/>
    </row>
    <row r="25" spans="1:9" ht="15.75" thickBot="1">
      <c r="A25" s="66" t="s">
        <v>269</v>
      </c>
      <c r="H25" s="181"/>
    </row>
    <row r="26" spans="1:9" s="67" customFormat="1" ht="75.75" thickBot="1">
      <c r="A26" s="98" t="s">
        <v>270</v>
      </c>
      <c r="B26" s="102" t="e">
        <f>D20+H20+F23</f>
        <v>#DIV/0!</v>
      </c>
    </row>
    <row r="27" spans="1:9" s="67" customFormat="1">
      <c r="A27" s="69"/>
    </row>
    <row r="29" spans="1:9">
      <c r="A29" s="71" t="s">
        <v>7</v>
      </c>
    </row>
    <row r="30" spans="1:9" ht="15.75" thickBot="1">
      <c r="A30" s="69" t="s">
        <v>259</v>
      </c>
      <c r="C30" s="91"/>
    </row>
    <row r="31" spans="1:9" ht="59.45" customHeight="1" thickBot="1">
      <c r="A31" s="91" t="s">
        <v>52</v>
      </c>
      <c r="B31" s="186"/>
      <c r="C31" s="91" t="s">
        <v>164</v>
      </c>
      <c r="D31" s="187" t="e">
        <f>(B31*F11)/1000000</f>
        <v>#DIV/0!</v>
      </c>
    </row>
    <row r="32" spans="1:9" s="67" customFormat="1"/>
    <row r="33" spans="1:12">
      <c r="A33"/>
    </row>
    <row r="34" spans="1:12" s="67" customFormat="1">
      <c r="A34" s="71" t="s">
        <v>274</v>
      </c>
    </row>
    <row r="35" spans="1:12" s="67" customFormat="1" ht="15.75" thickBot="1">
      <c r="A35" s="69" t="s">
        <v>275</v>
      </c>
      <c r="C35" s="91"/>
    </row>
    <row r="36" spans="1:12" s="67" customFormat="1" ht="90" customHeight="1" thickBot="1">
      <c r="A36" s="91" t="s">
        <v>276</v>
      </c>
      <c r="B36" s="95">
        <f>2.5*360</f>
        <v>900</v>
      </c>
      <c r="C36" s="91" t="s">
        <v>277</v>
      </c>
      <c r="D36" s="95"/>
      <c r="E36" s="91" t="s">
        <v>279</v>
      </c>
      <c r="F36" s="187" t="e">
        <f>B36*F11*D36/100/10^6</f>
        <v>#DIV/0!</v>
      </c>
    </row>
    <row r="37" spans="1:12">
      <c r="A37"/>
    </row>
    <row r="38" spans="1:12">
      <c r="A38" s="96"/>
    </row>
    <row r="39" spans="1:12" s="67" customFormat="1" ht="14.45" customHeight="1">
      <c r="A39" s="202"/>
      <c r="B39" s="205" t="s">
        <v>42</v>
      </c>
      <c r="C39" s="207" t="s">
        <v>43</v>
      </c>
      <c r="D39" s="208"/>
      <c r="E39" s="209" t="s">
        <v>47</v>
      </c>
      <c r="F39" s="209"/>
      <c r="G39" s="210" t="s">
        <v>50</v>
      </c>
      <c r="H39" s="210" t="s">
        <v>52</v>
      </c>
      <c r="I39" s="92"/>
      <c r="J39" s="92"/>
      <c r="K39" s="92"/>
      <c r="L39" s="92"/>
    </row>
    <row r="40" spans="1:12" s="67" customFormat="1" ht="16.5" customHeight="1">
      <c r="A40" s="203"/>
      <c r="B40" s="205"/>
      <c r="C40" s="213" t="s">
        <v>41</v>
      </c>
      <c r="D40" s="215" t="s">
        <v>48</v>
      </c>
      <c r="E40" s="217" t="s">
        <v>44</v>
      </c>
      <c r="F40" s="215" t="s">
        <v>49</v>
      </c>
      <c r="G40" s="211"/>
      <c r="H40" s="211"/>
      <c r="I40" s="93"/>
    </row>
    <row r="41" spans="1:12" s="22" customFormat="1" ht="101.1" customHeight="1" thickBot="1">
      <c r="A41" s="204"/>
      <c r="B41" s="206"/>
      <c r="C41" s="214"/>
      <c r="D41" s="216"/>
      <c r="E41" s="218"/>
      <c r="F41" s="216"/>
      <c r="G41" s="212"/>
      <c r="H41" s="212"/>
    </row>
    <row r="42" spans="1:12" s="67" customFormat="1" ht="15.75" thickTop="1">
      <c r="A42" s="54" t="s">
        <v>31</v>
      </c>
      <c r="B42" s="53">
        <v>2.2000000000000002</v>
      </c>
      <c r="C42" s="51">
        <v>44.937233999999997</v>
      </c>
      <c r="D42" s="50">
        <v>64.480271000000002</v>
      </c>
      <c r="E42" s="55">
        <v>55.062766000000003</v>
      </c>
      <c r="F42" s="50">
        <v>63.608046999999999</v>
      </c>
      <c r="G42" s="56">
        <v>85</v>
      </c>
      <c r="H42" s="94">
        <v>3321.1509999999998</v>
      </c>
      <c r="I42" s="68"/>
    </row>
    <row r="43" spans="1:12" s="67" customFormat="1">
      <c r="A43" s="52" t="s">
        <v>32</v>
      </c>
      <c r="B43" s="49">
        <v>2.2999999999999998</v>
      </c>
      <c r="C43" s="42">
        <v>57.442917999999999</v>
      </c>
      <c r="D43" s="38">
        <v>60.987507000000001</v>
      </c>
      <c r="E43" s="40">
        <v>42.557082000000001</v>
      </c>
      <c r="F43" s="38">
        <v>99.853217999999998</v>
      </c>
      <c r="G43" s="57">
        <v>122</v>
      </c>
      <c r="H43" s="78">
        <v>3064.4639999999999</v>
      </c>
      <c r="I43" s="68"/>
    </row>
    <row r="44" spans="1:12" s="67" customFormat="1">
      <c r="A44" s="52" t="s">
        <v>33</v>
      </c>
      <c r="B44" s="49">
        <v>2.2000000000000002</v>
      </c>
      <c r="C44" s="43">
        <v>74.912737000000007</v>
      </c>
      <c r="D44" s="38">
        <v>47.799030999999999</v>
      </c>
      <c r="E44" s="40">
        <v>25.087263</v>
      </c>
      <c r="F44" s="38">
        <v>85.289254</v>
      </c>
      <c r="G44" s="57">
        <v>118</v>
      </c>
      <c r="H44" s="78">
        <v>2956.7420000000002</v>
      </c>
      <c r="I44" s="68"/>
    </row>
    <row r="45" spans="1:12" s="67" customFormat="1">
      <c r="A45" s="52" t="s">
        <v>34</v>
      </c>
      <c r="B45" s="49">
        <v>2.2999999999999998</v>
      </c>
      <c r="C45" s="44">
        <v>38.455809000000002</v>
      </c>
      <c r="D45" s="38">
        <v>46.734516999999997</v>
      </c>
      <c r="E45" s="40">
        <v>61.544190999999998</v>
      </c>
      <c r="F45" s="38">
        <v>93.149106000000003</v>
      </c>
      <c r="G45" s="57">
        <v>146</v>
      </c>
      <c r="H45" s="78">
        <v>2716.76</v>
      </c>
      <c r="I45" s="68"/>
    </row>
    <row r="46" spans="1:12" s="67" customFormat="1">
      <c r="A46" s="52" t="s">
        <v>45</v>
      </c>
      <c r="B46" s="49">
        <v>2.2999999999999998</v>
      </c>
      <c r="C46" s="45">
        <v>69.075286000000006</v>
      </c>
      <c r="D46" s="38">
        <v>51.5</v>
      </c>
      <c r="E46" s="40">
        <v>30.924714000000002</v>
      </c>
      <c r="F46" s="38">
        <v>96</v>
      </c>
      <c r="G46" s="57">
        <v>140</v>
      </c>
      <c r="H46" s="78">
        <v>2242.9</v>
      </c>
      <c r="I46" s="68"/>
    </row>
    <row r="47" spans="1:12" s="67" customFormat="1">
      <c r="A47" s="52" t="s">
        <v>36</v>
      </c>
      <c r="B47" s="49">
        <v>2.2000000000000002</v>
      </c>
      <c r="C47" s="46">
        <v>64.898679999999999</v>
      </c>
      <c r="D47" s="38">
        <v>51.561754000000001</v>
      </c>
      <c r="E47" s="40">
        <v>35.101320000000001</v>
      </c>
      <c r="F47" s="38">
        <v>96.592269999999999</v>
      </c>
      <c r="G47" s="58"/>
      <c r="H47" s="78">
        <v>1999.0160000000001</v>
      </c>
      <c r="I47" s="68"/>
    </row>
    <row r="48" spans="1:12" s="67" customFormat="1">
      <c r="A48" s="52" t="s">
        <v>37</v>
      </c>
      <c r="B48" s="49">
        <v>3.7</v>
      </c>
      <c r="C48" s="41"/>
      <c r="D48" s="39"/>
      <c r="E48" s="41"/>
      <c r="F48" s="37"/>
      <c r="G48" s="58"/>
      <c r="H48" s="78">
        <v>5199.9049999999997</v>
      </c>
    </row>
    <row r="49" spans="1:9" s="67" customFormat="1">
      <c r="A49" s="52" t="s">
        <v>38</v>
      </c>
      <c r="B49" s="49">
        <v>2.7</v>
      </c>
      <c r="C49" s="46">
        <v>59.558933000000003</v>
      </c>
      <c r="D49" s="38">
        <v>52.479734999999998</v>
      </c>
      <c r="E49" s="40">
        <v>40.441066999999997</v>
      </c>
      <c r="F49" s="38">
        <v>96.277818999999994</v>
      </c>
      <c r="G49" s="57">
        <v>136</v>
      </c>
      <c r="H49" s="78">
        <v>1896.6880000000001</v>
      </c>
      <c r="I49" s="68"/>
    </row>
    <row r="50" spans="1:9" s="67" customFormat="1">
      <c r="A50" s="52" t="s">
        <v>39</v>
      </c>
      <c r="B50" s="49">
        <v>2.7</v>
      </c>
      <c r="C50" s="46">
        <v>43.1</v>
      </c>
      <c r="D50" s="38">
        <v>47.950344000000001</v>
      </c>
      <c r="E50" s="40">
        <v>56.9</v>
      </c>
      <c r="F50" s="38">
        <v>72.642182000000005</v>
      </c>
      <c r="G50" s="57">
        <v>145</v>
      </c>
      <c r="H50" s="78">
        <v>1673.6120000000001</v>
      </c>
      <c r="I50" s="68"/>
    </row>
    <row r="51" spans="1:9" s="67" customFormat="1" ht="15.75" thickBot="1">
      <c r="A51" s="59" t="s">
        <v>40</v>
      </c>
      <c r="B51" s="60">
        <v>2.2999999999999998</v>
      </c>
      <c r="C51" s="61">
        <v>63.965159</v>
      </c>
      <c r="D51" s="62">
        <v>51.560870999999999</v>
      </c>
      <c r="E51" s="63">
        <v>36.034711000000001</v>
      </c>
      <c r="F51" s="62">
        <v>95.502656000000002</v>
      </c>
      <c r="G51" s="64">
        <v>135</v>
      </c>
      <c r="H51" s="79">
        <v>3882.69</v>
      </c>
      <c r="I51" s="68"/>
    </row>
    <row r="52" spans="1:9" s="67" customFormat="1" ht="15.75" thickTop="1">
      <c r="A52" s="103" t="s">
        <v>172</v>
      </c>
    </row>
    <row r="53" spans="1:9" s="67" customFormat="1">
      <c r="A53" s="65" t="s">
        <v>46</v>
      </c>
    </row>
  </sheetData>
  <mergeCells count="17">
    <mergeCell ref="A16:I16"/>
    <mergeCell ref="A19:I19"/>
    <mergeCell ref="A22:I22"/>
    <mergeCell ref="A3:C3"/>
    <mergeCell ref="A5:F5"/>
    <mergeCell ref="A7:F7"/>
    <mergeCell ref="A10:I10"/>
    <mergeCell ref="H39:H41"/>
    <mergeCell ref="C40:C41"/>
    <mergeCell ref="D40:D41"/>
    <mergeCell ref="E40:E41"/>
    <mergeCell ref="F40:F41"/>
    <mergeCell ref="A39:A41"/>
    <mergeCell ref="B39:B41"/>
    <mergeCell ref="C39:D39"/>
    <mergeCell ref="E39:F39"/>
    <mergeCell ref="G39:G41"/>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workbookViewId="0">
      <selection activeCell="A35" sqref="A35"/>
    </sheetView>
  </sheetViews>
  <sheetFormatPr baseColWidth="10" defaultColWidth="10.85546875" defaultRowHeight="15"/>
  <cols>
    <col min="1" max="1" width="20.140625" customWidth="1"/>
    <col min="2" max="2" width="15.42578125" customWidth="1"/>
    <col min="3" max="3" width="18.28515625" customWidth="1"/>
    <col min="5" max="5" width="16.7109375" customWidth="1"/>
  </cols>
  <sheetData>
    <row r="1" spans="1:6" s="67" customFormat="1" ht="18.75">
      <c r="A1" s="117" t="s">
        <v>302</v>
      </c>
      <c r="B1" s="118"/>
      <c r="C1" s="118"/>
      <c r="D1" s="118"/>
      <c r="E1" s="118"/>
      <c r="F1" s="118"/>
    </row>
    <row r="2" spans="1:6" s="67" customFormat="1" ht="18.75">
      <c r="A2" s="178"/>
      <c r="B2" s="65"/>
      <c r="C2" s="65"/>
      <c r="D2" s="65"/>
      <c r="E2" s="65"/>
      <c r="F2" s="65"/>
    </row>
    <row r="3" spans="1:6" s="67" customFormat="1">
      <c r="A3" s="77" t="s">
        <v>69</v>
      </c>
    </row>
    <row r="4" spans="1:6" s="67" customFormat="1">
      <c r="A4" s="77"/>
    </row>
    <row r="5" spans="1:6" s="67" customFormat="1" ht="30.75" customHeight="1">
      <c r="A5" s="221" t="s">
        <v>260</v>
      </c>
      <c r="B5" s="221"/>
      <c r="C5" s="221"/>
      <c r="D5" s="188">
        <f>D15</f>
        <v>0</v>
      </c>
      <c r="E5" s="122" t="s">
        <v>0</v>
      </c>
    </row>
    <row r="6" spans="1:6" s="67" customFormat="1"/>
    <row r="7" spans="1:6" s="67" customFormat="1" ht="44.25" customHeight="1">
      <c r="A7" s="222" t="s">
        <v>311</v>
      </c>
      <c r="B7" s="222"/>
      <c r="C7" s="222"/>
      <c r="D7" s="222"/>
      <c r="E7" s="222"/>
      <c r="F7" s="222"/>
    </row>
    <row r="8" spans="1:6" s="67" customFormat="1">
      <c r="A8" s="179"/>
      <c r="B8" s="179"/>
      <c r="C8" s="179"/>
      <c r="D8" s="179"/>
      <c r="E8" s="179"/>
      <c r="F8" s="179"/>
    </row>
    <row r="9" spans="1:6" s="67" customFormat="1" ht="30.75" customHeight="1">
      <c r="A9" s="222" t="s">
        <v>262</v>
      </c>
      <c r="B9" s="222"/>
      <c r="C9" s="222"/>
      <c r="D9" s="222"/>
      <c r="E9" s="222"/>
      <c r="F9" s="222"/>
    </row>
    <row r="11" spans="1:6">
      <c r="A11" s="66" t="s">
        <v>51</v>
      </c>
    </row>
    <row r="12" spans="1:6" s="67" customFormat="1" ht="15.75" thickBot="1">
      <c r="A12" s="69" t="s">
        <v>73</v>
      </c>
    </row>
    <row r="13" spans="1:6" s="67" customFormat="1" ht="77.45" customHeight="1" thickBot="1">
      <c r="A13" s="91" t="s">
        <v>166</v>
      </c>
      <c r="B13" s="191"/>
      <c r="C13" s="91" t="s">
        <v>283</v>
      </c>
      <c r="D13" s="191"/>
      <c r="E13" s="91" t="s">
        <v>281</v>
      </c>
      <c r="F13" s="187">
        <f>B13*D13</f>
        <v>0</v>
      </c>
    </row>
    <row r="14" spans="1:6" s="67" customFormat="1" ht="15.75" thickBot="1">
      <c r="A14" s="69" t="s">
        <v>152</v>
      </c>
    </row>
    <row r="15" spans="1:6" s="67" customFormat="1" ht="60.75" thickBot="1">
      <c r="A15" s="91" t="s">
        <v>72</v>
      </c>
      <c r="B15" s="97"/>
      <c r="C15" s="98" t="s">
        <v>165</v>
      </c>
      <c r="D15" s="187">
        <f>(F13*1000*B15)/1000000</f>
        <v>0</v>
      </c>
      <c r="E15" s="138" t="s">
        <v>264</v>
      </c>
    </row>
    <row r="16" spans="1:6" s="67" customFormat="1">
      <c r="A16" s="91"/>
      <c r="B16" s="115"/>
      <c r="C16" s="98"/>
      <c r="D16" s="69"/>
    </row>
    <row r="17" spans="1:13" ht="75.95" customHeight="1">
      <c r="A17" s="47"/>
      <c r="B17" s="47" t="s">
        <v>282</v>
      </c>
      <c r="C17" s="47" t="s">
        <v>72</v>
      </c>
      <c r="D17" s="22"/>
      <c r="E17" s="22"/>
      <c r="F17" s="22"/>
      <c r="G17" s="22"/>
      <c r="H17" s="22"/>
      <c r="I17" s="22"/>
      <c r="J17" s="22"/>
      <c r="K17" s="22"/>
      <c r="L17" s="22"/>
      <c r="M17" s="22"/>
    </row>
    <row r="18" spans="1:13">
      <c r="A18" s="37" t="s">
        <v>31</v>
      </c>
      <c r="B18" s="189">
        <v>63843</v>
      </c>
      <c r="C18" s="80">
        <v>171.05352199999999</v>
      </c>
    </row>
    <row r="19" spans="1:13">
      <c r="A19" s="37" t="s">
        <v>32</v>
      </c>
      <c r="B19" s="189">
        <v>88739</v>
      </c>
      <c r="C19" s="80">
        <v>423.84318100000002</v>
      </c>
    </row>
    <row r="20" spans="1:13">
      <c r="A20" s="37" t="s">
        <v>33</v>
      </c>
      <c r="B20" s="189">
        <v>12018</v>
      </c>
      <c r="C20" s="80">
        <v>443.21351299999998</v>
      </c>
    </row>
    <row r="21" spans="1:13">
      <c r="A21" s="37" t="s">
        <v>34</v>
      </c>
      <c r="B21" s="189">
        <v>98752</v>
      </c>
      <c r="C21" s="80">
        <v>347.53858100000002</v>
      </c>
    </row>
    <row r="22" spans="1:13">
      <c r="A22" s="37" t="s">
        <v>35</v>
      </c>
      <c r="B22" s="189">
        <v>16578</v>
      </c>
      <c r="C22" s="80">
        <v>444.77138400000001</v>
      </c>
    </row>
    <row r="23" spans="1:13">
      <c r="A23" s="37" t="s">
        <v>36</v>
      </c>
      <c r="B23" s="189">
        <v>31150.724999999999</v>
      </c>
      <c r="C23" s="80">
        <v>244.16831400000001</v>
      </c>
    </row>
    <row r="24" spans="1:13">
      <c r="A24" s="37" t="s">
        <v>37</v>
      </c>
      <c r="B24" s="190"/>
      <c r="C24" s="48"/>
    </row>
    <row r="25" spans="1:13">
      <c r="A25" s="37" t="s">
        <v>38</v>
      </c>
      <c r="B25" s="189">
        <v>385382</v>
      </c>
      <c r="C25" s="80">
        <v>229.98539099999999</v>
      </c>
    </row>
    <row r="26" spans="1:13">
      <c r="A26" s="37" t="s">
        <v>39</v>
      </c>
      <c r="B26" s="189">
        <v>59339</v>
      </c>
      <c r="C26" s="80">
        <v>401.46909900000003</v>
      </c>
    </row>
    <row r="27" spans="1:13">
      <c r="A27" s="37" t="s">
        <v>40</v>
      </c>
      <c r="B27" s="189">
        <v>27523</v>
      </c>
      <c r="C27" s="80">
        <v>220.57406499999999</v>
      </c>
    </row>
    <row r="28" spans="1:13">
      <c r="A28" s="103" t="s">
        <v>171</v>
      </c>
    </row>
    <row r="29" spans="1:13" s="67" customFormat="1">
      <c r="A29" s="69"/>
    </row>
    <row r="30" spans="1:13">
      <c r="A30" s="77" t="s">
        <v>68</v>
      </c>
    </row>
    <row r="32" spans="1:13" s="67" customFormat="1" ht="30.75" customHeight="1">
      <c r="A32" s="221" t="s">
        <v>261</v>
      </c>
      <c r="B32" s="221"/>
      <c r="C32" s="221"/>
      <c r="D32" s="188">
        <f>B43</f>
        <v>0</v>
      </c>
      <c r="E32" s="122" t="s">
        <v>0</v>
      </c>
    </row>
    <row r="33" spans="1:14" s="67" customFormat="1"/>
    <row r="34" spans="1:14" s="67" customFormat="1" ht="44.25" customHeight="1">
      <c r="A34" s="222" t="s">
        <v>312</v>
      </c>
      <c r="B34" s="222"/>
      <c r="C34" s="222"/>
      <c r="D34" s="222"/>
      <c r="E34" s="222"/>
      <c r="F34" s="222"/>
    </row>
    <row r="36" spans="1:14">
      <c r="A36" s="81" t="s">
        <v>51</v>
      </c>
    </row>
    <row r="37" spans="1:14">
      <c r="A37" s="81" t="s">
        <v>197</v>
      </c>
    </row>
    <row r="38" spans="1:14" s="67" customFormat="1" ht="51.75">
      <c r="A38" s="83"/>
      <c r="B38" s="99" t="s">
        <v>54</v>
      </c>
      <c r="C38" s="99" t="s">
        <v>55</v>
      </c>
      <c r="D38" s="99" t="s">
        <v>56</v>
      </c>
      <c r="E38" s="99" t="s">
        <v>57</v>
      </c>
      <c r="F38" s="99" t="s">
        <v>58</v>
      </c>
      <c r="G38" s="99" t="s">
        <v>59</v>
      </c>
      <c r="H38" s="99" t="s">
        <v>60</v>
      </c>
      <c r="I38" s="99" t="s">
        <v>61</v>
      </c>
      <c r="J38" s="99" t="s">
        <v>62</v>
      </c>
      <c r="K38" s="99" t="s">
        <v>63</v>
      </c>
      <c r="L38" s="99" t="s">
        <v>64</v>
      </c>
      <c r="M38" s="99" t="s">
        <v>65</v>
      </c>
      <c r="N38" s="99" t="s">
        <v>66</v>
      </c>
    </row>
    <row r="39" spans="1:14" s="67" customFormat="1" ht="26.25">
      <c r="A39" s="101" t="s">
        <v>169</v>
      </c>
      <c r="B39" s="100"/>
      <c r="C39" s="100"/>
      <c r="D39" s="100"/>
      <c r="E39" s="100"/>
      <c r="F39" s="100"/>
      <c r="G39" s="100"/>
      <c r="H39" s="100"/>
      <c r="I39" s="100"/>
      <c r="J39" s="100"/>
      <c r="K39" s="100"/>
      <c r="L39" s="100"/>
      <c r="M39" s="100"/>
      <c r="N39" s="100"/>
    </row>
    <row r="40" spans="1:14" s="67" customFormat="1" ht="39">
      <c r="A40" s="101" t="s">
        <v>167</v>
      </c>
      <c r="B40" s="100"/>
      <c r="C40" s="100"/>
      <c r="D40" s="100"/>
      <c r="E40" s="100"/>
      <c r="F40" s="100"/>
      <c r="G40" s="100"/>
      <c r="H40" s="100"/>
      <c r="I40" s="100"/>
      <c r="J40" s="100"/>
      <c r="K40" s="100"/>
      <c r="L40" s="100"/>
      <c r="M40" s="100"/>
      <c r="N40" s="100"/>
    </row>
    <row r="41" spans="1:14" s="67" customFormat="1" ht="26.25">
      <c r="A41" s="101" t="s">
        <v>170</v>
      </c>
      <c r="B41" s="83">
        <f>B39*B40</f>
        <v>0</v>
      </c>
      <c r="C41" s="83">
        <f t="shared" ref="C41:N41" si="0">C39*C40</f>
        <v>0</v>
      </c>
      <c r="D41" s="83">
        <f t="shared" si="0"/>
        <v>0</v>
      </c>
      <c r="E41" s="83">
        <f t="shared" si="0"/>
        <v>0</v>
      </c>
      <c r="F41" s="83">
        <f t="shared" si="0"/>
        <v>0</v>
      </c>
      <c r="G41" s="83">
        <f t="shared" si="0"/>
        <v>0</v>
      </c>
      <c r="H41" s="83">
        <f t="shared" si="0"/>
        <v>0</v>
      </c>
      <c r="I41" s="83">
        <f t="shared" si="0"/>
        <v>0</v>
      </c>
      <c r="J41" s="83">
        <f t="shared" si="0"/>
        <v>0</v>
      </c>
      <c r="K41" s="83">
        <f t="shared" si="0"/>
        <v>0</v>
      </c>
      <c r="L41" s="83">
        <f t="shared" si="0"/>
        <v>0</v>
      </c>
      <c r="M41" s="83">
        <f t="shared" si="0"/>
        <v>0</v>
      </c>
      <c r="N41" s="83">
        <f t="shared" si="0"/>
        <v>0</v>
      </c>
    </row>
    <row r="42" spans="1:14" ht="15.75" thickBot="1">
      <c r="A42" s="81" t="s">
        <v>74</v>
      </c>
    </row>
    <row r="43" spans="1:14" ht="60.75" thickBot="1">
      <c r="A43" s="98" t="s">
        <v>168</v>
      </c>
      <c r="B43" s="102">
        <f>(SUM(B41:N41))*0.277777777778</f>
        <v>0</v>
      </c>
    </row>
    <row r="45" spans="1:14" ht="51.75">
      <c r="A45" s="73" t="s">
        <v>67</v>
      </c>
      <c r="B45" s="74" t="s">
        <v>54</v>
      </c>
      <c r="C45" s="74" t="s">
        <v>55</v>
      </c>
      <c r="D45" s="74" t="s">
        <v>56</v>
      </c>
      <c r="E45" s="74" t="s">
        <v>57</v>
      </c>
      <c r="F45" s="74" t="s">
        <v>58</v>
      </c>
      <c r="G45" s="74" t="s">
        <v>59</v>
      </c>
      <c r="H45" s="74" t="s">
        <v>60</v>
      </c>
      <c r="I45" s="74" t="s">
        <v>61</v>
      </c>
      <c r="J45" s="74" t="s">
        <v>62</v>
      </c>
      <c r="K45" s="74" t="s">
        <v>63</v>
      </c>
      <c r="L45" s="74" t="s">
        <v>64</v>
      </c>
      <c r="M45" s="74" t="s">
        <v>65</v>
      </c>
      <c r="N45" s="74" t="s">
        <v>66</v>
      </c>
    </row>
    <row r="46" spans="1:14">
      <c r="A46" s="75" t="s">
        <v>31</v>
      </c>
      <c r="B46" s="72">
        <v>4627</v>
      </c>
      <c r="C46" s="72">
        <v>5601</v>
      </c>
      <c r="D46" s="72">
        <v>36586</v>
      </c>
      <c r="E46" s="72">
        <v>22406</v>
      </c>
      <c r="F46" s="72">
        <v>4874</v>
      </c>
      <c r="G46" s="72">
        <v>10409</v>
      </c>
      <c r="H46" s="72">
        <v>2788</v>
      </c>
      <c r="I46" s="72">
        <v>10241</v>
      </c>
      <c r="J46" s="72">
        <v>737</v>
      </c>
      <c r="K46" s="72">
        <v>5222</v>
      </c>
      <c r="L46" s="72">
        <v>2593</v>
      </c>
      <c r="M46" s="72">
        <v>3592</v>
      </c>
      <c r="N46" s="72">
        <v>3925</v>
      </c>
    </row>
    <row r="47" spans="1:14">
      <c r="A47" s="75" t="s">
        <v>32</v>
      </c>
      <c r="B47" s="72">
        <v>80358</v>
      </c>
      <c r="C47" s="72">
        <v>3030</v>
      </c>
      <c r="D47" s="72">
        <v>45588</v>
      </c>
      <c r="E47" s="72">
        <v>46378</v>
      </c>
      <c r="F47" s="72">
        <v>3497</v>
      </c>
      <c r="G47" s="72">
        <v>24417</v>
      </c>
      <c r="H47" s="72">
        <v>4823</v>
      </c>
      <c r="I47" s="72">
        <v>25564</v>
      </c>
      <c r="J47" s="72">
        <v>17521</v>
      </c>
      <c r="K47" s="72">
        <v>28815</v>
      </c>
      <c r="L47" s="72">
        <v>9423</v>
      </c>
      <c r="M47" s="72">
        <v>7305</v>
      </c>
      <c r="N47" s="72">
        <v>18918</v>
      </c>
    </row>
    <row r="48" spans="1:14">
      <c r="A48" s="75" t="s">
        <v>33</v>
      </c>
      <c r="B48" s="72">
        <v>4</v>
      </c>
      <c r="C48" s="72">
        <v>55</v>
      </c>
      <c r="D48" s="72">
        <v>1762</v>
      </c>
      <c r="E48" s="72">
        <v>3090</v>
      </c>
      <c r="F48" s="72">
        <v>457</v>
      </c>
      <c r="G48" s="72">
        <v>2703</v>
      </c>
      <c r="H48" s="72">
        <v>556</v>
      </c>
      <c r="I48" s="72">
        <v>2506</v>
      </c>
      <c r="J48" s="72">
        <v>441</v>
      </c>
      <c r="K48" s="72">
        <v>1458</v>
      </c>
      <c r="L48" s="72">
        <v>5484</v>
      </c>
      <c r="M48" s="72">
        <v>1993</v>
      </c>
      <c r="N48" s="72">
        <v>1432</v>
      </c>
    </row>
    <row r="49" spans="1:14">
      <c r="A49" s="75" t="s">
        <v>35</v>
      </c>
      <c r="B49" s="72">
        <v>583</v>
      </c>
      <c r="C49" s="72">
        <v>59</v>
      </c>
      <c r="D49" s="72">
        <v>976</v>
      </c>
      <c r="E49" s="72">
        <v>5632</v>
      </c>
      <c r="F49" s="72">
        <v>235</v>
      </c>
      <c r="G49" s="72">
        <v>3205</v>
      </c>
      <c r="H49" s="72">
        <v>327</v>
      </c>
      <c r="I49" s="72">
        <v>207</v>
      </c>
      <c r="J49" s="72">
        <v>261</v>
      </c>
      <c r="K49" s="72">
        <v>669</v>
      </c>
      <c r="L49" s="72">
        <v>18818</v>
      </c>
      <c r="M49" s="72">
        <v>1525</v>
      </c>
      <c r="N49" s="72">
        <v>484</v>
      </c>
    </row>
    <row r="50" spans="1:14">
      <c r="A50" s="75" t="s">
        <v>36</v>
      </c>
      <c r="B50" s="72">
        <v>100</v>
      </c>
      <c r="C50" s="72">
        <v>0</v>
      </c>
      <c r="D50" s="72">
        <v>14998</v>
      </c>
      <c r="E50" s="72">
        <v>6163</v>
      </c>
      <c r="F50" s="72">
        <v>213</v>
      </c>
      <c r="G50" s="72">
        <v>7769</v>
      </c>
      <c r="H50" s="72">
        <v>1316</v>
      </c>
      <c r="I50" s="72">
        <v>1140</v>
      </c>
      <c r="J50" s="72">
        <v>172</v>
      </c>
      <c r="K50" s="72">
        <v>929</v>
      </c>
      <c r="L50" s="72">
        <v>3536</v>
      </c>
      <c r="M50" s="72">
        <v>1576</v>
      </c>
      <c r="N50" s="72">
        <v>3238</v>
      </c>
    </row>
    <row r="51" spans="1:14">
      <c r="A51" s="75" t="s">
        <v>34</v>
      </c>
      <c r="B51" s="72">
        <v>23901</v>
      </c>
      <c r="C51" s="72">
        <v>4676</v>
      </c>
      <c r="D51" s="72">
        <v>45765</v>
      </c>
      <c r="E51" s="72">
        <v>20445</v>
      </c>
      <c r="F51" s="72">
        <v>997</v>
      </c>
      <c r="G51" s="72">
        <v>24675</v>
      </c>
      <c r="H51" s="72">
        <v>1704</v>
      </c>
      <c r="I51" s="72">
        <v>7940</v>
      </c>
      <c r="J51" s="72">
        <v>8799</v>
      </c>
      <c r="K51" s="72">
        <v>16299</v>
      </c>
      <c r="L51" s="72">
        <v>2571</v>
      </c>
      <c r="M51" s="72">
        <v>8876</v>
      </c>
      <c r="N51" s="72">
        <v>10692</v>
      </c>
    </row>
    <row r="52" spans="1:14">
      <c r="A52" s="75" t="s">
        <v>38</v>
      </c>
      <c r="B52" s="72">
        <v>111466</v>
      </c>
      <c r="C52" s="72">
        <v>18119</v>
      </c>
      <c r="D52" s="72">
        <v>106776</v>
      </c>
      <c r="E52" s="72">
        <v>108008</v>
      </c>
      <c r="F52" s="72">
        <v>16438</v>
      </c>
      <c r="G52" s="72">
        <v>77739</v>
      </c>
      <c r="H52" s="72">
        <v>4838</v>
      </c>
      <c r="I52" s="72">
        <v>65652</v>
      </c>
      <c r="J52" s="72">
        <v>16166</v>
      </c>
      <c r="K52" s="72">
        <v>31541</v>
      </c>
      <c r="L52" s="72">
        <v>37032</v>
      </c>
      <c r="M52" s="72">
        <v>6558</v>
      </c>
      <c r="N52" s="72">
        <v>29651</v>
      </c>
    </row>
    <row r="53" spans="1:14">
      <c r="A53" s="75" t="s">
        <v>39</v>
      </c>
      <c r="B53" s="72">
        <v>76412</v>
      </c>
      <c r="C53" s="72">
        <v>0</v>
      </c>
      <c r="D53" s="72">
        <v>59395</v>
      </c>
      <c r="E53" s="72">
        <v>39357</v>
      </c>
      <c r="F53" s="72">
        <v>1461</v>
      </c>
      <c r="G53" s="72">
        <v>23424</v>
      </c>
      <c r="H53" s="72">
        <v>7172</v>
      </c>
      <c r="I53" s="72">
        <v>5162</v>
      </c>
      <c r="J53" s="72">
        <v>9466</v>
      </c>
      <c r="K53" s="72">
        <v>14716</v>
      </c>
      <c r="L53" s="72">
        <v>12128</v>
      </c>
      <c r="M53" s="72">
        <v>16321</v>
      </c>
      <c r="N53" s="72">
        <v>5948</v>
      </c>
    </row>
    <row r="54" spans="1:14">
      <c r="A54" s="75" t="s">
        <v>40</v>
      </c>
      <c r="B54" s="72">
        <v>5990</v>
      </c>
      <c r="C54" s="72">
        <v>6615</v>
      </c>
      <c r="D54" s="72">
        <v>6692</v>
      </c>
      <c r="E54" s="72">
        <v>7536</v>
      </c>
      <c r="F54" s="72">
        <v>704</v>
      </c>
      <c r="G54" s="72">
        <v>2806</v>
      </c>
      <c r="H54" s="72">
        <v>879</v>
      </c>
      <c r="I54" s="72">
        <v>6937</v>
      </c>
      <c r="J54" s="72">
        <v>1372</v>
      </c>
      <c r="K54" s="72">
        <v>5647</v>
      </c>
      <c r="L54" s="72">
        <v>2172</v>
      </c>
      <c r="M54" s="72">
        <v>1089</v>
      </c>
      <c r="N54" s="72">
        <v>2937</v>
      </c>
    </row>
    <row r="55" spans="1:14">
      <c r="A55" s="76" t="s">
        <v>37</v>
      </c>
      <c r="B55" s="72">
        <v>11721</v>
      </c>
      <c r="C55" s="72">
        <v>90</v>
      </c>
      <c r="D55" s="72">
        <v>394</v>
      </c>
      <c r="E55" s="72">
        <v>2855</v>
      </c>
      <c r="F55" s="72">
        <v>1202</v>
      </c>
      <c r="G55" s="72">
        <v>1632</v>
      </c>
      <c r="H55" s="72">
        <v>518</v>
      </c>
      <c r="I55" s="72">
        <v>48</v>
      </c>
      <c r="J55" s="72">
        <v>304</v>
      </c>
      <c r="K55" s="72">
        <v>297</v>
      </c>
      <c r="L55" s="72">
        <v>20</v>
      </c>
      <c r="M55" s="72">
        <v>626</v>
      </c>
      <c r="N55" s="72">
        <v>182</v>
      </c>
    </row>
    <row r="56" spans="1:14">
      <c r="A56" s="103" t="s">
        <v>173</v>
      </c>
    </row>
  </sheetData>
  <mergeCells count="5">
    <mergeCell ref="A5:C5"/>
    <mergeCell ref="A7:F7"/>
    <mergeCell ref="A32:C32"/>
    <mergeCell ref="A34:F34"/>
    <mergeCell ref="A9:F9"/>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4"/>
  <sheetViews>
    <sheetView workbookViewId="0">
      <selection activeCell="A6" sqref="A6"/>
    </sheetView>
  </sheetViews>
  <sheetFormatPr baseColWidth="10" defaultColWidth="10.85546875" defaultRowHeight="15"/>
  <cols>
    <col min="1" max="1" width="18.42578125" customWidth="1"/>
    <col min="2" max="2" width="13.42578125" customWidth="1"/>
    <col min="3" max="3" width="14.42578125" customWidth="1"/>
  </cols>
  <sheetData>
    <row r="1" spans="1:6" ht="18.75">
      <c r="A1" s="117" t="s">
        <v>285</v>
      </c>
      <c r="B1" s="118"/>
      <c r="C1" s="118"/>
      <c r="D1" s="118"/>
      <c r="E1" s="118"/>
      <c r="F1" s="118"/>
    </row>
    <row r="2" spans="1:6" s="67" customFormat="1" ht="18.75">
      <c r="A2" s="178"/>
    </row>
    <row r="3" spans="1:6" s="67" customFormat="1" ht="46.5" customHeight="1">
      <c r="A3" s="221" t="s">
        <v>280</v>
      </c>
      <c r="B3" s="221"/>
      <c r="C3" s="221"/>
      <c r="D3" s="192">
        <f>A29</f>
        <v>0</v>
      </c>
      <c r="E3" s="122" t="s">
        <v>0</v>
      </c>
    </row>
    <row r="4" spans="1:6" s="67" customFormat="1"/>
    <row r="5" spans="1:6" s="67" customFormat="1" ht="44.25" customHeight="1">
      <c r="A5" s="222" t="s">
        <v>313</v>
      </c>
      <c r="B5" s="222"/>
      <c r="C5" s="222"/>
      <c r="D5" s="222"/>
      <c r="E5" s="222"/>
      <c r="F5" s="222"/>
    </row>
    <row r="6" spans="1:6" s="67" customFormat="1">
      <c r="A6" s="179"/>
      <c r="B6" s="179"/>
      <c r="C6" s="179"/>
      <c r="D6" s="179"/>
      <c r="E6" s="179"/>
      <c r="F6" s="179"/>
    </row>
    <row r="7" spans="1:6" s="67" customFormat="1" ht="30.75" customHeight="1">
      <c r="A7" s="222" t="s">
        <v>262</v>
      </c>
      <c r="B7" s="222"/>
      <c r="C7" s="222"/>
      <c r="D7" s="222"/>
      <c r="E7" s="222"/>
      <c r="F7" s="222"/>
    </row>
    <row r="8" spans="1:6" s="67" customFormat="1">
      <c r="A8" s="179"/>
      <c r="B8" s="179"/>
      <c r="C8" s="179"/>
      <c r="D8" s="179"/>
      <c r="E8" s="179"/>
      <c r="F8" s="179"/>
    </row>
    <row r="9" spans="1:6">
      <c r="A9" t="s">
        <v>177</v>
      </c>
    </row>
    <row r="10" spans="1:6" ht="48" customHeight="1">
      <c r="A10" t="s">
        <v>181</v>
      </c>
    </row>
    <row r="11" spans="1:6" ht="45">
      <c r="A11" s="106" t="s">
        <v>178</v>
      </c>
      <c r="B11" s="191"/>
      <c r="C11" s="22" t="s">
        <v>179</v>
      </c>
      <c r="D11" s="193">
        <f>((B11*120)*6.75*10.7)/1000000</f>
        <v>0</v>
      </c>
    </row>
    <row r="12" spans="1:6">
      <c r="A12" s="107" t="s">
        <v>180</v>
      </c>
    </row>
    <row r="13" spans="1:6">
      <c r="A13" s="108" t="s">
        <v>174</v>
      </c>
    </row>
    <row r="14" spans="1:6">
      <c r="A14" s="107" t="s">
        <v>175</v>
      </c>
    </row>
    <row r="15" spans="1:6" s="67" customFormat="1">
      <c r="A15" s="107" t="s">
        <v>176</v>
      </c>
      <c r="B15"/>
      <c r="C15"/>
      <c r="D15"/>
      <c r="E15"/>
      <c r="F15"/>
    </row>
    <row r="16" spans="1:6">
      <c r="A16" s="107"/>
      <c r="B16" s="67"/>
      <c r="C16" s="67"/>
      <c r="D16" s="67"/>
      <c r="E16" s="67"/>
      <c r="F16" s="67"/>
    </row>
    <row r="17" spans="1:8" s="67" customFormat="1">
      <c r="A17" s="111" t="s">
        <v>200</v>
      </c>
      <c r="B17"/>
      <c r="C17"/>
      <c r="D17"/>
      <c r="E17"/>
      <c r="F17"/>
    </row>
    <row r="18" spans="1:8" s="67" customFormat="1">
      <c r="A18" s="104" t="s">
        <v>183</v>
      </c>
    </row>
    <row r="19" spans="1:8" s="67" customFormat="1" ht="60">
      <c r="A19" s="106" t="s">
        <v>184</v>
      </c>
      <c r="B19" s="191"/>
      <c r="C19" s="22" t="s">
        <v>179</v>
      </c>
      <c r="D19" s="191">
        <f>((B19*120)*6.75*10.7)/1000000</f>
        <v>0</v>
      </c>
    </row>
    <row r="20" spans="1:8" ht="57.6" customHeight="1">
      <c r="A20" s="104" t="s">
        <v>185</v>
      </c>
      <c r="B20" s="67"/>
      <c r="C20" s="67"/>
      <c r="D20" s="67"/>
      <c r="E20" s="67"/>
      <c r="F20" s="67"/>
    </row>
    <row r="21" spans="1:8" s="67" customFormat="1" ht="75">
      <c r="A21" s="106" t="s">
        <v>186</v>
      </c>
      <c r="B21" s="191"/>
      <c r="C21" s="90" t="s">
        <v>188</v>
      </c>
      <c r="D21" s="191">
        <f>B21-D19</f>
        <v>0</v>
      </c>
      <c r="E21"/>
      <c r="F21"/>
    </row>
    <row r="22" spans="1:8" ht="89.1" customHeight="1">
      <c r="A22" s="104" t="s">
        <v>190</v>
      </c>
      <c r="B22" s="67"/>
      <c r="C22" s="67"/>
      <c r="D22" s="67"/>
      <c r="E22" s="67"/>
      <c r="F22" s="67"/>
    </row>
    <row r="23" spans="1:8" ht="105">
      <c r="A23" s="106" t="s">
        <v>187</v>
      </c>
      <c r="B23" s="97"/>
      <c r="C23" s="90" t="s">
        <v>189</v>
      </c>
      <c r="D23" s="193">
        <f>D21*B23</f>
        <v>0</v>
      </c>
    </row>
    <row r="24" spans="1:8" s="67" customFormat="1">
      <c r="A24"/>
      <c r="B24"/>
      <c r="C24"/>
      <c r="D24"/>
      <c r="E24"/>
      <c r="F24"/>
    </row>
    <row r="25" spans="1:8">
      <c r="A25" s="111" t="s">
        <v>195</v>
      </c>
      <c r="B25" s="67"/>
      <c r="C25" s="67"/>
      <c r="D25" s="67"/>
      <c r="E25" s="67"/>
      <c r="F25" s="67"/>
    </row>
    <row r="26" spans="1:8" ht="90">
      <c r="A26" s="106" t="s">
        <v>194</v>
      </c>
      <c r="B26" s="97"/>
      <c r="C26" s="90" t="s">
        <v>192</v>
      </c>
      <c r="D26" s="191"/>
      <c r="E26" s="90" t="s">
        <v>191</v>
      </c>
      <c r="F26" s="193">
        <f>B26*D26</f>
        <v>0</v>
      </c>
    </row>
    <row r="28" spans="1:8">
      <c r="A28" t="s">
        <v>193</v>
      </c>
    </row>
    <row r="29" spans="1:8">
      <c r="A29" s="105">
        <f>F26+D23+D11</f>
        <v>0</v>
      </c>
    </row>
    <row r="31" spans="1:8">
      <c r="A31" s="77" t="s">
        <v>198</v>
      </c>
      <c r="G31" s="67"/>
      <c r="H31" s="67"/>
    </row>
    <row r="32" spans="1:8" ht="26.25">
      <c r="A32" s="73" t="s">
        <v>182</v>
      </c>
      <c r="B32" s="112" t="s">
        <v>70</v>
      </c>
      <c r="C32" s="112" t="s">
        <v>71</v>
      </c>
      <c r="D32" s="110"/>
      <c r="E32" s="67"/>
      <c r="F32" s="67"/>
      <c r="G32" s="67"/>
      <c r="H32" s="67"/>
    </row>
    <row r="33" spans="1:12">
      <c r="A33" s="109" t="s">
        <v>31</v>
      </c>
      <c r="B33" s="113">
        <v>458.88888888925601</v>
      </c>
      <c r="C33" s="113">
        <v>35166.388888917019</v>
      </c>
      <c r="F33" s="67"/>
      <c r="G33" s="67"/>
      <c r="H33" s="67"/>
    </row>
    <row r="34" spans="1:12">
      <c r="A34" s="109" t="s">
        <v>32</v>
      </c>
      <c r="B34" s="113">
        <v>2515.5555555575679</v>
      </c>
      <c r="C34" s="113">
        <v>68645.000000054919</v>
      </c>
      <c r="F34" s="67"/>
      <c r="G34" s="67"/>
      <c r="H34" s="67"/>
    </row>
    <row r="35" spans="1:12">
      <c r="A35" s="109" t="s">
        <v>33</v>
      </c>
      <c r="B35" s="113">
        <v>236.1111111113</v>
      </c>
      <c r="C35" s="113">
        <v>8443.0555555623105</v>
      </c>
      <c r="F35" s="67"/>
      <c r="G35" s="67"/>
      <c r="H35" s="67"/>
    </row>
    <row r="36" spans="1:12">
      <c r="A36" s="109" t="s">
        <v>35</v>
      </c>
      <c r="B36" s="113">
        <v>827.77777777844005</v>
      </c>
      <c r="C36" s="113">
        <v>11335.277777786847</v>
      </c>
      <c r="F36" s="67"/>
      <c r="G36" s="67"/>
      <c r="H36" s="67"/>
    </row>
    <row r="37" spans="1:12">
      <c r="A37" s="109" t="s">
        <v>36</v>
      </c>
      <c r="B37" s="113">
        <v>626.94444444494604</v>
      </c>
      <c r="C37" s="113">
        <v>19317.777777793232</v>
      </c>
      <c r="F37" s="67"/>
      <c r="G37" s="67"/>
      <c r="H37" s="67"/>
    </row>
    <row r="38" spans="1:12">
      <c r="A38" s="109" t="s">
        <v>34</v>
      </c>
      <c r="B38" s="113">
        <v>1702.77777777914</v>
      </c>
      <c r="C38" s="113">
        <v>46484.444444481633</v>
      </c>
      <c r="F38" s="67"/>
      <c r="G38" s="67"/>
      <c r="H38" s="67"/>
    </row>
    <row r="39" spans="1:12">
      <c r="A39" s="109" t="s">
        <v>38</v>
      </c>
      <c r="B39" s="113">
        <v>3777.5000000030218</v>
      </c>
      <c r="C39" s="113">
        <v>184658.88888903661</v>
      </c>
      <c r="F39" s="67"/>
      <c r="G39" s="67"/>
      <c r="H39" s="67"/>
    </row>
    <row r="40" spans="1:12">
      <c r="A40" s="109" t="s">
        <v>39</v>
      </c>
      <c r="B40" s="113">
        <v>2330.8333333351979</v>
      </c>
      <c r="C40" s="113">
        <v>58827.500000047061</v>
      </c>
      <c r="F40" s="67"/>
      <c r="G40" s="67"/>
      <c r="H40" s="67"/>
    </row>
    <row r="41" spans="1:12">
      <c r="A41" s="109" t="s">
        <v>40</v>
      </c>
      <c r="B41" s="113">
        <v>286.94444444467399</v>
      </c>
      <c r="C41" s="113">
        <v>20309.444444460692</v>
      </c>
      <c r="F41" s="67"/>
      <c r="G41" s="67"/>
      <c r="H41" s="67"/>
    </row>
    <row r="42" spans="1:12">
      <c r="A42" s="109" t="s">
        <v>37</v>
      </c>
      <c r="B42" s="113">
        <v>40.833333333365999</v>
      </c>
      <c r="C42" s="113">
        <v>7130.55555556126</v>
      </c>
      <c r="F42" s="67"/>
    </row>
    <row r="44" spans="1:12">
      <c r="A44" s="116" t="s">
        <v>199</v>
      </c>
    </row>
    <row r="45" spans="1:12" ht="64.5">
      <c r="A45" s="73" t="s">
        <v>151</v>
      </c>
      <c r="B45" s="73" t="s">
        <v>75</v>
      </c>
      <c r="C45" s="73" t="s">
        <v>76</v>
      </c>
      <c r="D45" s="73" t="s">
        <v>77</v>
      </c>
      <c r="E45" s="73" t="s">
        <v>78</v>
      </c>
      <c r="F45" s="73" t="s">
        <v>79</v>
      </c>
      <c r="G45" s="73" t="s">
        <v>80</v>
      </c>
      <c r="H45" s="73" t="s">
        <v>81</v>
      </c>
      <c r="I45" s="73" t="s">
        <v>82</v>
      </c>
      <c r="J45" s="73" t="s">
        <v>83</v>
      </c>
      <c r="K45" s="89"/>
    </row>
    <row r="46" spans="1:12">
      <c r="A46" s="82" t="s">
        <v>31</v>
      </c>
      <c r="B46" s="85">
        <v>3484569</v>
      </c>
      <c r="C46" s="85">
        <v>447103</v>
      </c>
      <c r="D46" s="85">
        <v>369189</v>
      </c>
      <c r="E46" s="85">
        <v>42686</v>
      </c>
      <c r="F46" s="85">
        <v>61113</v>
      </c>
      <c r="G46" s="85">
        <v>157017</v>
      </c>
      <c r="H46" s="85">
        <v>3013863</v>
      </c>
      <c r="I46" s="85">
        <v>23603</v>
      </c>
      <c r="J46" s="85">
        <v>35228</v>
      </c>
    </row>
    <row r="47" spans="1:12" ht="39">
      <c r="A47" s="86" t="s">
        <v>84</v>
      </c>
      <c r="B47" s="83">
        <v>1691588</v>
      </c>
      <c r="C47" s="83">
        <v>198261</v>
      </c>
      <c r="D47" s="83">
        <v>166536</v>
      </c>
      <c r="E47" s="83">
        <v>16578</v>
      </c>
      <c r="F47" s="83">
        <v>28002</v>
      </c>
      <c r="G47" s="83">
        <v>80674</v>
      </c>
      <c r="H47" s="83">
        <v>1482148</v>
      </c>
      <c r="I47" s="83">
        <v>11179</v>
      </c>
      <c r="J47" s="83">
        <v>15147</v>
      </c>
    </row>
    <row r="48" spans="1:12">
      <c r="A48" s="86" t="s">
        <v>85</v>
      </c>
      <c r="B48" s="83">
        <v>386552</v>
      </c>
      <c r="C48" s="83">
        <v>43851</v>
      </c>
      <c r="D48" s="83">
        <v>36922</v>
      </c>
      <c r="E48" s="83">
        <v>3671</v>
      </c>
      <c r="F48" s="83">
        <v>6838</v>
      </c>
      <c r="G48" s="83">
        <v>21023</v>
      </c>
      <c r="H48" s="83">
        <v>340679</v>
      </c>
      <c r="I48" s="83">
        <v>2022</v>
      </c>
      <c r="J48" s="83">
        <v>3258</v>
      </c>
      <c r="L48" s="89"/>
    </row>
    <row r="49" spans="1:10">
      <c r="A49" s="86" t="s">
        <v>86</v>
      </c>
      <c r="B49" s="83">
        <v>411774</v>
      </c>
      <c r="C49" s="83">
        <v>50166</v>
      </c>
      <c r="D49" s="83">
        <v>43094</v>
      </c>
      <c r="E49" s="83">
        <v>3797</v>
      </c>
      <c r="F49" s="83">
        <v>6185</v>
      </c>
      <c r="G49" s="83">
        <v>20280</v>
      </c>
      <c r="H49" s="83">
        <v>359490</v>
      </c>
      <c r="I49" s="83">
        <v>2118</v>
      </c>
      <c r="J49" s="83">
        <v>3275</v>
      </c>
    </row>
    <row r="50" spans="1:10">
      <c r="A50" s="86" t="s">
        <v>87</v>
      </c>
      <c r="B50" s="83">
        <v>452140</v>
      </c>
      <c r="C50" s="83">
        <v>51796</v>
      </c>
      <c r="D50" s="83">
        <v>43801</v>
      </c>
      <c r="E50" s="83">
        <v>4030</v>
      </c>
      <c r="F50" s="83">
        <v>6736</v>
      </c>
      <c r="G50" s="83">
        <v>17191</v>
      </c>
      <c r="H50" s="83">
        <v>397261</v>
      </c>
      <c r="I50" s="83">
        <v>3083</v>
      </c>
      <c r="J50" s="83">
        <v>3965</v>
      </c>
    </row>
    <row r="51" spans="1:10">
      <c r="A51" s="86" t="s">
        <v>88</v>
      </c>
      <c r="B51" s="83">
        <v>441122</v>
      </c>
      <c r="C51" s="83">
        <v>52448</v>
      </c>
      <c r="D51" s="83">
        <v>42719</v>
      </c>
      <c r="E51" s="83">
        <v>5080</v>
      </c>
      <c r="F51" s="83">
        <v>8243</v>
      </c>
      <c r="G51" s="83">
        <v>22180</v>
      </c>
      <c r="H51" s="83">
        <v>384718</v>
      </c>
      <c r="I51" s="83">
        <v>3956</v>
      </c>
      <c r="J51" s="83">
        <v>4649</v>
      </c>
    </row>
    <row r="52" spans="1:10" ht="39">
      <c r="A52" s="86" t="s">
        <v>89</v>
      </c>
      <c r="B52" s="83">
        <v>1792981</v>
      </c>
      <c r="C52" s="83">
        <v>248842</v>
      </c>
      <c r="D52" s="83">
        <v>202653</v>
      </c>
      <c r="E52" s="83">
        <v>26108</v>
      </c>
      <c r="F52" s="83">
        <v>33111</v>
      </c>
      <c r="G52" s="83">
        <v>76343</v>
      </c>
      <c r="H52" s="83">
        <v>1531715</v>
      </c>
      <c r="I52" s="83">
        <v>12424</v>
      </c>
      <c r="J52" s="83">
        <v>20081</v>
      </c>
    </row>
    <row r="53" spans="1:10">
      <c r="A53" s="86" t="s">
        <v>90</v>
      </c>
      <c r="B53" s="83">
        <v>1180512</v>
      </c>
      <c r="C53" s="83">
        <v>165901</v>
      </c>
      <c r="D53" s="83">
        <v>134753</v>
      </c>
      <c r="E53" s="83">
        <v>17808</v>
      </c>
      <c r="F53" s="83">
        <v>20158</v>
      </c>
      <c r="G53" s="83">
        <v>45848</v>
      </c>
      <c r="H53" s="83">
        <v>1006625</v>
      </c>
      <c r="I53" s="83">
        <v>7986</v>
      </c>
      <c r="J53" s="83">
        <v>13340</v>
      </c>
    </row>
    <row r="54" spans="1:10">
      <c r="A54" s="86" t="s">
        <v>91</v>
      </c>
      <c r="B54" s="83">
        <v>612469</v>
      </c>
      <c r="C54" s="83">
        <v>82941</v>
      </c>
      <c r="D54" s="83">
        <v>67900</v>
      </c>
      <c r="E54" s="83">
        <v>8300</v>
      </c>
      <c r="F54" s="83">
        <v>12953</v>
      </c>
      <c r="G54" s="83">
        <v>30495</v>
      </c>
      <c r="H54" s="83">
        <v>525090</v>
      </c>
      <c r="I54" s="83">
        <v>4438</v>
      </c>
      <c r="J54" s="83">
        <v>6741</v>
      </c>
    </row>
    <row r="55" spans="1:10">
      <c r="A55" s="82" t="s">
        <v>32</v>
      </c>
      <c r="B55" s="85">
        <v>5501263</v>
      </c>
      <c r="C55" s="85">
        <v>647366</v>
      </c>
      <c r="D55" s="85">
        <v>608711</v>
      </c>
      <c r="E55" s="85">
        <v>6621</v>
      </c>
      <c r="F55" s="85">
        <v>426233</v>
      </c>
      <c r="G55" s="85">
        <v>518440</v>
      </c>
      <c r="H55" s="85">
        <v>4833386</v>
      </c>
      <c r="I55" s="85">
        <v>20511</v>
      </c>
      <c r="J55" s="85">
        <v>32034</v>
      </c>
    </row>
    <row r="56" spans="1:10">
      <c r="A56" s="86" t="s">
        <v>92</v>
      </c>
      <c r="B56" s="83">
        <v>5501263</v>
      </c>
      <c r="C56" s="83">
        <v>647366</v>
      </c>
      <c r="D56" s="83">
        <v>608711</v>
      </c>
      <c r="E56" s="83">
        <v>6621</v>
      </c>
      <c r="F56" s="83">
        <v>426233</v>
      </c>
      <c r="G56" s="83">
        <v>518440</v>
      </c>
      <c r="H56" s="83">
        <v>4833386</v>
      </c>
      <c r="I56" s="83">
        <v>20511</v>
      </c>
      <c r="J56" s="83">
        <v>32034</v>
      </c>
    </row>
    <row r="57" spans="1:10">
      <c r="A57" s="86" t="s">
        <v>93</v>
      </c>
      <c r="B57" s="83">
        <v>842526</v>
      </c>
      <c r="C57" s="83">
        <v>115756</v>
      </c>
      <c r="D57" s="83">
        <v>110532</v>
      </c>
      <c r="E57" s="83">
        <v>941</v>
      </c>
      <c r="F57" s="83">
        <v>43319</v>
      </c>
      <c r="G57" s="83">
        <v>52376</v>
      </c>
      <c r="H57" s="83">
        <v>723031</v>
      </c>
      <c r="I57" s="83">
        <v>3739</v>
      </c>
      <c r="J57" s="83">
        <v>4283</v>
      </c>
    </row>
    <row r="58" spans="1:10">
      <c r="A58" s="86" t="s">
        <v>94</v>
      </c>
      <c r="B58" s="83">
        <v>719957</v>
      </c>
      <c r="C58" s="83">
        <v>88216</v>
      </c>
      <c r="D58" s="83">
        <v>82336</v>
      </c>
      <c r="E58" s="83">
        <v>1354</v>
      </c>
      <c r="F58" s="83">
        <v>62260</v>
      </c>
      <c r="G58" s="83">
        <v>69914</v>
      </c>
      <c r="H58" s="83">
        <v>629390</v>
      </c>
      <c r="I58" s="83">
        <v>2351</v>
      </c>
      <c r="J58" s="83">
        <v>4526</v>
      </c>
    </row>
    <row r="59" spans="1:10">
      <c r="A59" s="86" t="s">
        <v>95</v>
      </c>
      <c r="B59" s="83">
        <v>681307</v>
      </c>
      <c r="C59" s="83">
        <v>75601</v>
      </c>
      <c r="D59" s="83">
        <v>71076</v>
      </c>
      <c r="E59" s="83">
        <v>689</v>
      </c>
      <c r="F59" s="83">
        <v>67027</v>
      </c>
      <c r="G59" s="83">
        <v>68825</v>
      </c>
      <c r="H59" s="83">
        <v>603570</v>
      </c>
      <c r="I59" s="83">
        <v>2136</v>
      </c>
      <c r="J59" s="83">
        <v>3836</v>
      </c>
    </row>
    <row r="60" spans="1:10">
      <c r="A60" s="86" t="s">
        <v>96</v>
      </c>
      <c r="B60" s="83">
        <v>547830</v>
      </c>
      <c r="C60" s="83">
        <v>57121</v>
      </c>
      <c r="D60" s="83">
        <v>53175</v>
      </c>
      <c r="E60" s="83">
        <v>607</v>
      </c>
      <c r="F60" s="83">
        <v>37605</v>
      </c>
      <c r="G60" s="83">
        <v>48508</v>
      </c>
      <c r="H60" s="83">
        <v>488842</v>
      </c>
      <c r="I60" s="83">
        <v>1867</v>
      </c>
      <c r="J60" s="83">
        <v>3339</v>
      </c>
    </row>
    <row r="61" spans="1:10">
      <c r="A61" s="86" t="s">
        <v>97</v>
      </c>
      <c r="B61" s="83">
        <v>770159</v>
      </c>
      <c r="C61" s="83">
        <v>83835</v>
      </c>
      <c r="D61" s="83">
        <v>78199</v>
      </c>
      <c r="E61" s="83">
        <v>832</v>
      </c>
      <c r="F61" s="83">
        <v>68016</v>
      </c>
      <c r="G61" s="83">
        <v>84955</v>
      </c>
      <c r="H61" s="83">
        <v>683013</v>
      </c>
      <c r="I61" s="83">
        <v>3311</v>
      </c>
      <c r="J61" s="83">
        <v>4804</v>
      </c>
    </row>
    <row r="62" spans="1:10">
      <c r="A62" s="86" t="s">
        <v>98</v>
      </c>
      <c r="B62" s="83">
        <v>842591</v>
      </c>
      <c r="C62" s="83">
        <v>103843</v>
      </c>
      <c r="D62" s="83">
        <v>97976</v>
      </c>
      <c r="E62" s="83">
        <v>872</v>
      </c>
      <c r="F62" s="83">
        <v>65066</v>
      </c>
      <c r="G62" s="83">
        <v>88264</v>
      </c>
      <c r="H62" s="83">
        <v>735559</v>
      </c>
      <c r="I62" s="83">
        <v>3189</v>
      </c>
      <c r="J62" s="83">
        <v>4995</v>
      </c>
    </row>
    <row r="63" spans="1:10">
      <c r="A63" s="86" t="s">
        <v>99</v>
      </c>
      <c r="B63" s="83">
        <v>561411</v>
      </c>
      <c r="C63" s="83">
        <v>65822</v>
      </c>
      <c r="D63" s="83">
        <v>61776</v>
      </c>
      <c r="E63" s="83">
        <v>741</v>
      </c>
      <c r="F63" s="83">
        <v>45707</v>
      </c>
      <c r="G63" s="83">
        <v>55486</v>
      </c>
      <c r="H63" s="83">
        <v>494025</v>
      </c>
      <c r="I63" s="83">
        <v>1564</v>
      </c>
      <c r="J63" s="83">
        <v>3305</v>
      </c>
    </row>
    <row r="64" spans="1:10" s="23" customFormat="1">
      <c r="A64" s="86" t="s">
        <v>100</v>
      </c>
      <c r="B64" s="83">
        <v>535482</v>
      </c>
      <c r="C64" s="83">
        <v>57172</v>
      </c>
      <c r="D64" s="83">
        <v>53641</v>
      </c>
      <c r="E64" s="83">
        <v>585</v>
      </c>
      <c r="F64" s="83">
        <v>37233</v>
      </c>
      <c r="G64" s="83">
        <v>50112</v>
      </c>
      <c r="H64" s="83">
        <v>475956</v>
      </c>
      <c r="I64" s="83">
        <v>2354</v>
      </c>
      <c r="J64" s="83">
        <v>2946</v>
      </c>
    </row>
    <row r="65" spans="1:10">
      <c r="A65" s="82" t="s">
        <v>33</v>
      </c>
      <c r="B65" s="88" t="s">
        <v>101</v>
      </c>
      <c r="C65" s="88" t="s">
        <v>101</v>
      </c>
      <c r="D65" s="85">
        <v>86039</v>
      </c>
      <c r="E65" s="85">
        <v>10583</v>
      </c>
      <c r="F65" s="85">
        <v>85427</v>
      </c>
      <c r="G65" s="85">
        <v>26975</v>
      </c>
      <c r="H65" s="85">
        <v>652950</v>
      </c>
      <c r="I65" s="85">
        <v>4706</v>
      </c>
      <c r="J65" s="88" t="s">
        <v>101</v>
      </c>
    </row>
    <row r="66" spans="1:10">
      <c r="A66" s="86" t="s">
        <v>102</v>
      </c>
      <c r="B66" s="84" t="s">
        <v>101</v>
      </c>
      <c r="C66" s="84" t="s">
        <v>101</v>
      </c>
      <c r="D66" s="83">
        <v>86039</v>
      </c>
      <c r="E66" s="83">
        <v>10583</v>
      </c>
      <c r="F66" s="83">
        <v>85427</v>
      </c>
      <c r="G66" s="83">
        <v>26975</v>
      </c>
      <c r="H66" s="83">
        <v>652950</v>
      </c>
      <c r="I66" s="83">
        <v>4706</v>
      </c>
      <c r="J66" s="84" t="s">
        <v>101</v>
      </c>
    </row>
    <row r="67" spans="1:10" s="23" customFormat="1">
      <c r="A67" s="86" t="s">
        <v>102</v>
      </c>
      <c r="B67" s="84" t="s">
        <v>101</v>
      </c>
      <c r="C67" s="84" t="s">
        <v>101</v>
      </c>
      <c r="D67" s="83">
        <v>86039</v>
      </c>
      <c r="E67" s="83">
        <v>10583</v>
      </c>
      <c r="F67" s="83">
        <v>85427</v>
      </c>
      <c r="G67" s="83">
        <v>26975</v>
      </c>
      <c r="H67" s="83">
        <v>652950</v>
      </c>
      <c r="I67" s="83">
        <v>4706</v>
      </c>
      <c r="J67" s="84" t="s">
        <v>101</v>
      </c>
    </row>
    <row r="68" spans="1:10">
      <c r="A68" s="82" t="s">
        <v>35</v>
      </c>
      <c r="B68" s="85">
        <v>747246</v>
      </c>
      <c r="C68" s="85">
        <v>84345</v>
      </c>
      <c r="D68" s="85">
        <v>70068</v>
      </c>
      <c r="E68" s="85">
        <v>13137</v>
      </c>
      <c r="F68" s="85">
        <v>64595</v>
      </c>
      <c r="G68" s="85">
        <v>19807</v>
      </c>
      <c r="H68" s="85">
        <v>657799</v>
      </c>
      <c r="I68" s="85">
        <v>5102</v>
      </c>
      <c r="J68" s="85">
        <v>1140</v>
      </c>
    </row>
    <row r="69" spans="1:10">
      <c r="A69" s="86" t="s">
        <v>103</v>
      </c>
      <c r="B69" s="87">
        <v>747246</v>
      </c>
      <c r="C69" s="87">
        <v>84345</v>
      </c>
      <c r="D69" s="87">
        <v>70068</v>
      </c>
      <c r="E69" s="87">
        <v>13137</v>
      </c>
      <c r="F69" s="87">
        <v>64595</v>
      </c>
      <c r="G69" s="87">
        <v>19807</v>
      </c>
      <c r="H69" s="87">
        <v>657799</v>
      </c>
      <c r="I69" s="87">
        <v>5102</v>
      </c>
      <c r="J69" s="87">
        <v>1140</v>
      </c>
    </row>
    <row r="70" spans="1:10" s="23" customFormat="1">
      <c r="A70" s="86" t="s">
        <v>103</v>
      </c>
      <c r="B70" s="87">
        <v>747246</v>
      </c>
      <c r="C70" s="87">
        <v>84345</v>
      </c>
      <c r="D70" s="87">
        <v>70068</v>
      </c>
      <c r="E70" s="87">
        <v>13137</v>
      </c>
      <c r="F70" s="87">
        <v>64595</v>
      </c>
      <c r="G70" s="87">
        <v>19807</v>
      </c>
      <c r="H70" s="87">
        <v>657799</v>
      </c>
      <c r="I70" s="87">
        <v>5102</v>
      </c>
      <c r="J70" s="87">
        <v>1140</v>
      </c>
    </row>
    <row r="71" spans="1:10">
      <c r="A71" s="82" t="s">
        <v>36</v>
      </c>
      <c r="B71" s="85">
        <v>1323280</v>
      </c>
      <c r="C71" s="85">
        <v>110241</v>
      </c>
      <c r="D71" s="85">
        <v>76169</v>
      </c>
      <c r="E71" s="85">
        <v>23510</v>
      </c>
      <c r="F71" s="85">
        <v>39965</v>
      </c>
      <c r="G71" s="85">
        <v>23374</v>
      </c>
      <c r="H71" s="85">
        <v>1205668</v>
      </c>
      <c r="I71" s="85">
        <v>7371</v>
      </c>
      <c r="J71" s="85">
        <v>10562</v>
      </c>
    </row>
    <row r="72" spans="1:10">
      <c r="A72" s="86" t="s">
        <v>104</v>
      </c>
      <c r="B72" s="87">
        <v>1323280</v>
      </c>
      <c r="C72" s="87">
        <v>110241</v>
      </c>
      <c r="D72" s="87">
        <v>76169</v>
      </c>
      <c r="E72" s="87">
        <v>23510</v>
      </c>
      <c r="F72" s="87">
        <v>39965</v>
      </c>
      <c r="G72" s="87">
        <v>23374</v>
      </c>
      <c r="H72" s="87">
        <v>1205668</v>
      </c>
      <c r="I72" s="87">
        <v>7371</v>
      </c>
      <c r="J72" s="87">
        <v>10562</v>
      </c>
    </row>
    <row r="73" spans="1:10">
      <c r="A73" s="86" t="s">
        <v>104</v>
      </c>
      <c r="B73" s="87">
        <v>1323280</v>
      </c>
      <c r="C73" s="87">
        <v>110241</v>
      </c>
      <c r="D73" s="87">
        <v>76169</v>
      </c>
      <c r="E73" s="87">
        <v>23510</v>
      </c>
      <c r="F73" s="87">
        <v>39965</v>
      </c>
      <c r="G73" s="87">
        <v>23374</v>
      </c>
      <c r="H73" s="87">
        <v>1205668</v>
      </c>
      <c r="I73" s="87">
        <v>7371</v>
      </c>
      <c r="J73" s="87">
        <v>10562</v>
      </c>
    </row>
    <row r="74" spans="1:10">
      <c r="A74" s="82" t="s">
        <v>34</v>
      </c>
      <c r="B74" s="85">
        <v>3616462</v>
      </c>
      <c r="C74" s="85">
        <v>490844</v>
      </c>
      <c r="D74" s="85">
        <v>417536</v>
      </c>
      <c r="E74" s="85">
        <v>60875</v>
      </c>
      <c r="F74" s="85">
        <v>409473</v>
      </c>
      <c r="G74" s="85">
        <v>161540</v>
      </c>
      <c r="H74" s="85">
        <v>3107695</v>
      </c>
      <c r="I74" s="85">
        <v>17923</v>
      </c>
      <c r="J74" s="85">
        <v>12433</v>
      </c>
    </row>
    <row r="75" spans="1:10" ht="26.25">
      <c r="A75" s="86" t="s">
        <v>105</v>
      </c>
      <c r="B75" s="83">
        <v>1187658</v>
      </c>
      <c r="C75" s="83">
        <v>151657</v>
      </c>
      <c r="D75" s="83">
        <v>136969</v>
      </c>
      <c r="E75" s="83">
        <v>10459</v>
      </c>
      <c r="F75" s="83">
        <v>75998</v>
      </c>
      <c r="G75" s="83">
        <v>48668</v>
      </c>
      <c r="H75" s="83">
        <v>1030482</v>
      </c>
      <c r="I75" s="83">
        <v>5519</v>
      </c>
      <c r="J75" s="83">
        <v>4229</v>
      </c>
    </row>
    <row r="76" spans="1:10" ht="26.25">
      <c r="A76" s="86" t="s">
        <v>105</v>
      </c>
      <c r="B76" s="83">
        <v>1187658</v>
      </c>
      <c r="C76" s="83">
        <v>151657</v>
      </c>
      <c r="D76" s="83">
        <v>136969</v>
      </c>
      <c r="E76" s="83">
        <v>10459</v>
      </c>
      <c r="F76" s="83">
        <v>75998</v>
      </c>
      <c r="G76" s="83">
        <v>48668</v>
      </c>
      <c r="H76" s="83">
        <v>1030482</v>
      </c>
      <c r="I76" s="83">
        <v>5519</v>
      </c>
      <c r="J76" s="83">
        <v>4229</v>
      </c>
    </row>
    <row r="77" spans="1:10">
      <c r="A77" s="86" t="s">
        <v>106</v>
      </c>
      <c r="B77" s="83">
        <v>1149340</v>
      </c>
      <c r="C77" s="83">
        <v>154991</v>
      </c>
      <c r="D77" s="83">
        <v>127463</v>
      </c>
      <c r="E77" s="83">
        <v>23573</v>
      </c>
      <c r="F77" s="83">
        <v>137778</v>
      </c>
      <c r="G77" s="83">
        <v>52672</v>
      </c>
      <c r="H77" s="83">
        <v>988194</v>
      </c>
      <c r="I77" s="83">
        <v>6155</v>
      </c>
      <c r="J77" s="83">
        <v>3955</v>
      </c>
    </row>
    <row r="78" spans="1:10">
      <c r="A78" s="86" t="s">
        <v>107</v>
      </c>
      <c r="B78" s="83">
        <v>410240</v>
      </c>
      <c r="C78" s="83">
        <v>53460</v>
      </c>
      <c r="D78" s="83">
        <v>45237</v>
      </c>
      <c r="E78" s="83">
        <v>6852</v>
      </c>
      <c r="F78" s="83">
        <v>43134</v>
      </c>
      <c r="G78" s="83">
        <v>19123</v>
      </c>
      <c r="H78" s="83">
        <v>354097</v>
      </c>
      <c r="I78" s="83">
        <v>2683</v>
      </c>
      <c r="J78" s="83">
        <v>1371</v>
      </c>
    </row>
    <row r="79" spans="1:10">
      <c r="A79" s="86" t="s">
        <v>108</v>
      </c>
      <c r="B79" s="83">
        <v>404586</v>
      </c>
      <c r="C79" s="83">
        <v>55902</v>
      </c>
      <c r="D79" s="83">
        <v>44113</v>
      </c>
      <c r="E79" s="83">
        <v>10437</v>
      </c>
      <c r="F79" s="83">
        <v>51850</v>
      </c>
      <c r="G79" s="83">
        <v>17883</v>
      </c>
      <c r="H79" s="83">
        <v>347021</v>
      </c>
      <c r="I79" s="83">
        <v>1663</v>
      </c>
      <c r="J79" s="83">
        <v>1352</v>
      </c>
    </row>
    <row r="80" spans="1:10">
      <c r="A80" s="86" t="s">
        <v>109</v>
      </c>
      <c r="B80" s="83">
        <v>334514</v>
      </c>
      <c r="C80" s="83">
        <v>45629</v>
      </c>
      <c r="D80" s="83">
        <v>38113</v>
      </c>
      <c r="E80" s="83">
        <v>6284</v>
      </c>
      <c r="F80" s="83">
        <v>42794</v>
      </c>
      <c r="G80" s="83">
        <v>15666</v>
      </c>
      <c r="H80" s="83">
        <v>287076</v>
      </c>
      <c r="I80" s="83">
        <v>1809</v>
      </c>
      <c r="J80" s="83">
        <v>1232</v>
      </c>
    </row>
    <row r="81" spans="1:10">
      <c r="A81" s="86" t="s">
        <v>110</v>
      </c>
      <c r="B81" s="83">
        <v>1279019</v>
      </c>
      <c r="C81" s="83">
        <v>184088</v>
      </c>
      <c r="D81" s="83">
        <v>153006</v>
      </c>
      <c r="E81" s="83">
        <v>26836</v>
      </c>
      <c r="F81" s="83">
        <v>195645</v>
      </c>
      <c r="G81" s="83">
        <v>60155</v>
      </c>
      <c r="H81" s="83">
        <v>1088688</v>
      </c>
      <c r="I81" s="83">
        <v>6243</v>
      </c>
      <c r="J81" s="83">
        <v>4246</v>
      </c>
    </row>
    <row r="82" spans="1:10" ht="26.25">
      <c r="A82" s="86" t="s">
        <v>111</v>
      </c>
      <c r="B82" s="83">
        <v>360742</v>
      </c>
      <c r="C82" s="83">
        <v>47287</v>
      </c>
      <c r="D82" s="83">
        <v>40023</v>
      </c>
      <c r="E82" s="83">
        <v>6010</v>
      </c>
      <c r="F82" s="83">
        <v>41814</v>
      </c>
      <c r="G82" s="83">
        <v>14681</v>
      </c>
      <c r="H82" s="83">
        <v>311187</v>
      </c>
      <c r="I82" s="83">
        <v>2268</v>
      </c>
      <c r="J82" s="83">
        <v>1254</v>
      </c>
    </row>
    <row r="83" spans="1:10">
      <c r="A83" s="86" t="s">
        <v>112</v>
      </c>
      <c r="B83" s="83">
        <v>457871</v>
      </c>
      <c r="C83" s="83">
        <v>65303</v>
      </c>
      <c r="D83" s="83">
        <v>53712</v>
      </c>
      <c r="E83" s="83">
        <v>10072</v>
      </c>
      <c r="F83" s="83">
        <v>70955</v>
      </c>
      <c r="G83" s="83">
        <v>20818</v>
      </c>
      <c r="H83" s="83">
        <v>390483</v>
      </c>
      <c r="I83" s="83">
        <v>2085</v>
      </c>
      <c r="J83" s="83">
        <v>1519</v>
      </c>
    </row>
    <row r="84" spans="1:10">
      <c r="A84" s="86" t="s">
        <v>113</v>
      </c>
      <c r="B84" s="83">
        <v>460406</v>
      </c>
      <c r="C84" s="83">
        <v>71498</v>
      </c>
      <c r="D84" s="83">
        <v>59271</v>
      </c>
      <c r="E84" s="83">
        <v>10754</v>
      </c>
      <c r="F84" s="83">
        <v>82876</v>
      </c>
      <c r="G84" s="83">
        <v>24656</v>
      </c>
      <c r="H84" s="83">
        <v>387018</v>
      </c>
      <c r="I84" s="83">
        <v>1890</v>
      </c>
      <c r="J84" s="83">
        <v>1473</v>
      </c>
    </row>
    <row r="85" spans="1:10">
      <c r="A85" s="82" t="s">
        <v>38</v>
      </c>
      <c r="B85" s="85">
        <v>23613694</v>
      </c>
      <c r="C85" s="85">
        <v>3503774</v>
      </c>
      <c r="D85" s="85">
        <v>3037427</v>
      </c>
      <c r="E85" s="85">
        <v>303189</v>
      </c>
      <c r="F85" s="85">
        <v>955629</v>
      </c>
      <c r="G85" s="85">
        <v>1189527</v>
      </c>
      <c r="H85" s="85">
        <v>20003863</v>
      </c>
      <c r="I85" s="85">
        <v>106057</v>
      </c>
      <c r="J85" s="85">
        <v>163158</v>
      </c>
    </row>
    <row r="86" spans="1:10">
      <c r="A86" s="86" t="s">
        <v>114</v>
      </c>
      <c r="B86" s="83">
        <v>5251098</v>
      </c>
      <c r="C86" s="83">
        <v>872327</v>
      </c>
      <c r="D86" s="83">
        <v>746066</v>
      </c>
      <c r="E86" s="83">
        <v>88698</v>
      </c>
      <c r="F86" s="83">
        <v>226385</v>
      </c>
      <c r="G86" s="83">
        <v>230303</v>
      </c>
      <c r="H86" s="83">
        <v>4356567</v>
      </c>
      <c r="I86" s="83">
        <v>22204</v>
      </c>
      <c r="J86" s="83">
        <v>37563</v>
      </c>
    </row>
    <row r="87" spans="1:10">
      <c r="A87" s="86" t="s">
        <v>115</v>
      </c>
      <c r="B87" s="83">
        <v>1564619</v>
      </c>
      <c r="C87" s="83">
        <v>244360</v>
      </c>
      <c r="D87" s="83">
        <v>216155</v>
      </c>
      <c r="E87" s="83">
        <v>17898</v>
      </c>
      <c r="F87" s="83">
        <v>67731</v>
      </c>
      <c r="G87" s="83">
        <v>80992</v>
      </c>
      <c r="H87" s="83">
        <v>1314040</v>
      </c>
      <c r="I87" s="83">
        <v>6219</v>
      </c>
      <c r="J87" s="83">
        <v>10307</v>
      </c>
    </row>
    <row r="88" spans="1:10">
      <c r="A88" s="86" t="s">
        <v>116</v>
      </c>
      <c r="B88" s="83">
        <v>3686479</v>
      </c>
      <c r="C88" s="83">
        <v>627967</v>
      </c>
      <c r="D88" s="83">
        <v>529911</v>
      </c>
      <c r="E88" s="83">
        <v>70800</v>
      </c>
      <c r="F88" s="83">
        <v>158654</v>
      </c>
      <c r="G88" s="83">
        <v>149311</v>
      </c>
      <c r="H88" s="83">
        <v>3042527</v>
      </c>
      <c r="I88" s="83">
        <v>15985</v>
      </c>
      <c r="J88" s="83">
        <v>27256</v>
      </c>
    </row>
    <row r="89" spans="1:10">
      <c r="A89" s="86" t="s">
        <v>117</v>
      </c>
      <c r="B89" s="83">
        <v>4659286</v>
      </c>
      <c r="C89" s="83">
        <v>643847</v>
      </c>
      <c r="D89" s="83">
        <v>563654</v>
      </c>
      <c r="E89" s="83">
        <v>48584</v>
      </c>
      <c r="F89" s="83">
        <v>112654</v>
      </c>
      <c r="G89" s="83">
        <v>208087</v>
      </c>
      <c r="H89" s="83">
        <v>3993489</v>
      </c>
      <c r="I89" s="83">
        <v>21950</v>
      </c>
      <c r="J89" s="83">
        <v>31609</v>
      </c>
    </row>
    <row r="90" spans="1:10">
      <c r="A90" s="86" t="s">
        <v>118</v>
      </c>
      <c r="B90" s="83">
        <v>1964454</v>
      </c>
      <c r="C90" s="83">
        <v>289767</v>
      </c>
      <c r="D90" s="83">
        <v>257117</v>
      </c>
      <c r="E90" s="83">
        <v>19448</v>
      </c>
      <c r="F90" s="83">
        <v>47811</v>
      </c>
      <c r="G90" s="83">
        <v>95565</v>
      </c>
      <c r="H90" s="83">
        <v>1663398</v>
      </c>
      <c r="I90" s="83">
        <v>11289</v>
      </c>
      <c r="J90" s="83">
        <v>13202</v>
      </c>
    </row>
    <row r="91" spans="1:10">
      <c r="A91" s="86" t="s">
        <v>119</v>
      </c>
      <c r="B91" s="83">
        <v>2694832</v>
      </c>
      <c r="C91" s="83">
        <v>354080</v>
      </c>
      <c r="D91" s="83">
        <v>306537</v>
      </c>
      <c r="E91" s="83">
        <v>29136</v>
      </c>
      <c r="F91" s="83">
        <v>64843</v>
      </c>
      <c r="G91" s="83">
        <v>112522</v>
      </c>
      <c r="H91" s="83">
        <v>2330091</v>
      </c>
      <c r="I91" s="83">
        <v>10661</v>
      </c>
      <c r="J91" s="83">
        <v>18407</v>
      </c>
    </row>
    <row r="92" spans="1:10">
      <c r="A92" s="86" t="s">
        <v>120</v>
      </c>
      <c r="B92" s="83">
        <v>3765995</v>
      </c>
      <c r="C92" s="83">
        <v>560870</v>
      </c>
      <c r="D92" s="83">
        <v>490141</v>
      </c>
      <c r="E92" s="83">
        <v>43003</v>
      </c>
      <c r="F92" s="83">
        <v>150343</v>
      </c>
      <c r="G92" s="83">
        <v>247720</v>
      </c>
      <c r="H92" s="83">
        <v>3186168</v>
      </c>
      <c r="I92" s="83">
        <v>18957</v>
      </c>
      <c r="J92" s="83">
        <v>27726</v>
      </c>
    </row>
    <row r="93" spans="1:10">
      <c r="A93" s="86" t="s">
        <v>121</v>
      </c>
      <c r="B93" s="83">
        <v>1241231</v>
      </c>
      <c r="C93" s="83">
        <v>174679</v>
      </c>
      <c r="D93" s="83">
        <v>151475</v>
      </c>
      <c r="E93" s="83">
        <v>14550</v>
      </c>
      <c r="F93" s="83">
        <v>58273</v>
      </c>
      <c r="G93" s="83">
        <v>76446</v>
      </c>
      <c r="H93" s="83">
        <v>1059870</v>
      </c>
      <c r="I93" s="83">
        <v>6682</v>
      </c>
      <c r="J93" s="83">
        <v>8654</v>
      </c>
    </row>
    <row r="94" spans="1:10">
      <c r="A94" s="86" t="s">
        <v>122</v>
      </c>
      <c r="B94" s="83">
        <v>1151284</v>
      </c>
      <c r="C94" s="83">
        <v>162414</v>
      </c>
      <c r="D94" s="83">
        <v>141892</v>
      </c>
      <c r="E94" s="83">
        <v>11038</v>
      </c>
      <c r="F94" s="83">
        <v>38054</v>
      </c>
      <c r="G94" s="83">
        <v>93998</v>
      </c>
      <c r="H94" s="83">
        <v>983443</v>
      </c>
      <c r="I94" s="83">
        <v>5427</v>
      </c>
      <c r="J94" s="83">
        <v>9484</v>
      </c>
    </row>
    <row r="95" spans="1:10">
      <c r="A95" s="86" t="s">
        <v>123</v>
      </c>
      <c r="B95" s="83">
        <v>745884</v>
      </c>
      <c r="C95" s="83">
        <v>131712</v>
      </c>
      <c r="D95" s="83">
        <v>117050</v>
      </c>
      <c r="E95" s="83">
        <v>9106</v>
      </c>
      <c r="F95" s="83">
        <v>25544</v>
      </c>
      <c r="G95" s="83">
        <v>41059</v>
      </c>
      <c r="H95" s="83">
        <v>609767</v>
      </c>
      <c r="I95" s="83">
        <v>4405</v>
      </c>
      <c r="J95" s="83">
        <v>5556</v>
      </c>
    </row>
    <row r="96" spans="1:10">
      <c r="A96" s="86" t="s">
        <v>124</v>
      </c>
      <c r="B96" s="83">
        <v>627596</v>
      </c>
      <c r="C96" s="83">
        <v>92065</v>
      </c>
      <c r="D96" s="83">
        <v>79724</v>
      </c>
      <c r="E96" s="83">
        <v>8309</v>
      </c>
      <c r="F96" s="83">
        <v>28472</v>
      </c>
      <c r="G96" s="83">
        <v>36217</v>
      </c>
      <c r="H96" s="83">
        <v>533088</v>
      </c>
      <c r="I96" s="83">
        <v>2443</v>
      </c>
      <c r="J96" s="83">
        <v>4032</v>
      </c>
    </row>
    <row r="97" spans="1:10" ht="26.25">
      <c r="A97" s="86" t="s">
        <v>125</v>
      </c>
      <c r="B97" s="83">
        <v>4033272</v>
      </c>
      <c r="C97" s="83">
        <v>601512</v>
      </c>
      <c r="D97" s="83">
        <v>518409</v>
      </c>
      <c r="E97" s="83">
        <v>57628</v>
      </c>
      <c r="F97" s="83">
        <v>209862</v>
      </c>
      <c r="G97" s="83">
        <v>220444</v>
      </c>
      <c r="H97" s="83">
        <v>3416345</v>
      </c>
      <c r="I97" s="83">
        <v>15415</v>
      </c>
      <c r="J97" s="83">
        <v>25475</v>
      </c>
    </row>
    <row r="98" spans="1:10">
      <c r="A98" s="86" t="s">
        <v>126</v>
      </c>
      <c r="B98" s="83">
        <v>2389014</v>
      </c>
      <c r="C98" s="83">
        <v>364191</v>
      </c>
      <c r="D98" s="83">
        <v>312839</v>
      </c>
      <c r="E98" s="83">
        <v>37438</v>
      </c>
      <c r="F98" s="83">
        <v>128663</v>
      </c>
      <c r="G98" s="83">
        <v>125103</v>
      </c>
      <c r="H98" s="83">
        <v>2016910</v>
      </c>
      <c r="I98" s="83">
        <v>7913</v>
      </c>
      <c r="J98" s="83">
        <v>13914</v>
      </c>
    </row>
    <row r="99" spans="1:10" ht="26.25">
      <c r="A99" s="86" t="s">
        <v>127</v>
      </c>
      <c r="B99" s="83">
        <v>991270</v>
      </c>
      <c r="C99" s="83">
        <v>144936</v>
      </c>
      <c r="D99" s="83">
        <v>125623</v>
      </c>
      <c r="E99" s="83">
        <v>12139</v>
      </c>
      <c r="F99" s="83">
        <v>51361</v>
      </c>
      <c r="G99" s="83">
        <v>58269</v>
      </c>
      <c r="H99" s="83">
        <v>841273</v>
      </c>
      <c r="I99" s="83">
        <v>5061</v>
      </c>
      <c r="J99" s="83">
        <v>7174</v>
      </c>
    </row>
    <row r="100" spans="1:10">
      <c r="A100" s="86" t="s">
        <v>128</v>
      </c>
      <c r="B100" s="83">
        <v>652988</v>
      </c>
      <c r="C100" s="83">
        <v>92385</v>
      </c>
      <c r="D100" s="83">
        <v>79947</v>
      </c>
      <c r="E100" s="83">
        <v>8051</v>
      </c>
      <c r="F100" s="83">
        <v>29838</v>
      </c>
      <c r="G100" s="83">
        <v>37072</v>
      </c>
      <c r="H100" s="83">
        <v>558162</v>
      </c>
      <c r="I100" s="83">
        <v>2441</v>
      </c>
      <c r="J100" s="83">
        <v>4387</v>
      </c>
    </row>
    <row r="101" spans="1:10" ht="26.25">
      <c r="A101" s="86" t="s">
        <v>129</v>
      </c>
      <c r="B101" s="83">
        <v>2461421</v>
      </c>
      <c r="C101" s="83">
        <v>332185</v>
      </c>
      <c r="D101" s="83">
        <v>290944</v>
      </c>
      <c r="E101" s="83">
        <v>22921</v>
      </c>
      <c r="F101" s="83">
        <v>105414</v>
      </c>
      <c r="G101" s="83">
        <v>94743</v>
      </c>
      <c r="H101" s="83">
        <v>2117896</v>
      </c>
      <c r="I101" s="83">
        <v>11340</v>
      </c>
      <c r="J101" s="83">
        <v>18320</v>
      </c>
    </row>
    <row r="102" spans="1:10">
      <c r="A102" s="86" t="s">
        <v>130</v>
      </c>
      <c r="B102" s="83">
        <v>1811997</v>
      </c>
      <c r="C102" s="83">
        <v>250314</v>
      </c>
      <c r="D102" s="83">
        <v>220798</v>
      </c>
      <c r="E102" s="83">
        <v>15877</v>
      </c>
      <c r="F102" s="83">
        <v>68752</v>
      </c>
      <c r="G102" s="83">
        <v>68612</v>
      </c>
      <c r="H102" s="83">
        <v>1552886</v>
      </c>
      <c r="I102" s="83">
        <v>8797</v>
      </c>
      <c r="J102" s="83">
        <v>13639</v>
      </c>
    </row>
    <row r="103" spans="1:10">
      <c r="A103" s="86" t="s">
        <v>131</v>
      </c>
      <c r="B103" s="83">
        <v>649424</v>
      </c>
      <c r="C103" s="83">
        <v>81871</v>
      </c>
      <c r="D103" s="83">
        <v>70146</v>
      </c>
      <c r="E103" s="83">
        <v>7044</v>
      </c>
      <c r="F103" s="83">
        <v>36662</v>
      </c>
      <c r="G103" s="83">
        <v>26131</v>
      </c>
      <c r="H103" s="83">
        <v>565010</v>
      </c>
      <c r="I103" s="83">
        <v>2543</v>
      </c>
      <c r="J103" s="83">
        <v>4681</v>
      </c>
    </row>
    <row r="104" spans="1:10">
      <c r="A104" s="86" t="s">
        <v>132</v>
      </c>
      <c r="B104" s="83">
        <v>3442622</v>
      </c>
      <c r="C104" s="83">
        <v>493033</v>
      </c>
      <c r="D104" s="83">
        <v>428213</v>
      </c>
      <c r="E104" s="83">
        <v>42355</v>
      </c>
      <c r="F104" s="83">
        <v>150971</v>
      </c>
      <c r="G104" s="83">
        <v>188230</v>
      </c>
      <c r="H104" s="83">
        <v>2933398</v>
      </c>
      <c r="I104" s="83">
        <v>16191</v>
      </c>
      <c r="J104" s="83">
        <v>22465</v>
      </c>
    </row>
    <row r="105" spans="1:10" ht="26.25">
      <c r="A105" s="86" t="s">
        <v>133</v>
      </c>
      <c r="B105" s="83">
        <v>1247120</v>
      </c>
      <c r="C105" s="83">
        <v>175066</v>
      </c>
      <c r="D105" s="83">
        <v>153119</v>
      </c>
      <c r="E105" s="83">
        <v>14444</v>
      </c>
      <c r="F105" s="83">
        <v>60087</v>
      </c>
      <c r="G105" s="83">
        <v>77478</v>
      </c>
      <c r="H105" s="83">
        <v>1066512</v>
      </c>
      <c r="I105" s="83">
        <v>5542</v>
      </c>
      <c r="J105" s="83">
        <v>7503</v>
      </c>
    </row>
    <row r="106" spans="1:10" ht="26.25">
      <c r="A106" s="86" t="s">
        <v>134</v>
      </c>
      <c r="B106" s="83">
        <v>785401</v>
      </c>
      <c r="C106" s="83">
        <v>108397</v>
      </c>
      <c r="D106" s="83">
        <v>95347</v>
      </c>
      <c r="E106" s="83">
        <v>7736</v>
      </c>
      <c r="F106" s="83">
        <v>37576</v>
      </c>
      <c r="G106" s="83">
        <v>49257</v>
      </c>
      <c r="H106" s="83">
        <v>673080</v>
      </c>
      <c r="I106" s="83">
        <v>3924</v>
      </c>
      <c r="J106" s="83">
        <v>5314</v>
      </c>
    </row>
    <row r="107" spans="1:10">
      <c r="A107" s="86" t="s">
        <v>135</v>
      </c>
      <c r="B107" s="83">
        <v>1410101</v>
      </c>
      <c r="C107" s="83">
        <v>209570</v>
      </c>
      <c r="D107" s="83">
        <v>179747</v>
      </c>
      <c r="E107" s="83">
        <v>20175</v>
      </c>
      <c r="F107" s="83">
        <v>53308</v>
      </c>
      <c r="G107" s="83">
        <v>61495</v>
      </c>
      <c r="H107" s="83">
        <v>1193806</v>
      </c>
      <c r="I107" s="83">
        <v>6725</v>
      </c>
      <c r="J107" s="83">
        <v>9648</v>
      </c>
    </row>
    <row r="108" spans="1:10">
      <c r="A108" s="82" t="s">
        <v>39</v>
      </c>
      <c r="B108" s="85">
        <v>5792458</v>
      </c>
      <c r="C108" s="85">
        <v>840611</v>
      </c>
      <c r="D108" s="85">
        <v>712317</v>
      </c>
      <c r="E108" s="85">
        <v>94206</v>
      </c>
      <c r="F108" s="85">
        <v>324859</v>
      </c>
      <c r="G108" s="85">
        <v>100695</v>
      </c>
      <c r="H108" s="85">
        <v>4907564</v>
      </c>
      <c r="I108" s="85">
        <v>44283</v>
      </c>
      <c r="J108" s="85">
        <v>34088</v>
      </c>
    </row>
    <row r="109" spans="1:10">
      <c r="A109" s="86" t="s">
        <v>136</v>
      </c>
      <c r="B109" s="83">
        <v>1443504</v>
      </c>
      <c r="C109" s="83">
        <v>208169</v>
      </c>
      <c r="D109" s="83">
        <v>175177</v>
      </c>
      <c r="E109" s="83">
        <v>25610</v>
      </c>
      <c r="F109" s="83">
        <v>101589</v>
      </c>
      <c r="G109" s="83">
        <v>32699</v>
      </c>
      <c r="H109" s="83">
        <v>1225431</v>
      </c>
      <c r="I109" s="83">
        <v>9904</v>
      </c>
      <c r="J109" s="83">
        <v>7382</v>
      </c>
    </row>
    <row r="110" spans="1:10">
      <c r="A110" s="86" t="s">
        <v>137</v>
      </c>
      <c r="B110" s="83">
        <v>755432</v>
      </c>
      <c r="C110" s="83">
        <v>112028</v>
      </c>
      <c r="D110" s="83">
        <v>93225</v>
      </c>
      <c r="E110" s="83">
        <v>15596</v>
      </c>
      <c r="F110" s="83">
        <v>48887</v>
      </c>
      <c r="G110" s="83">
        <v>13603</v>
      </c>
      <c r="H110" s="83">
        <v>638230</v>
      </c>
      <c r="I110" s="83">
        <v>5174</v>
      </c>
      <c r="J110" s="83">
        <v>3207</v>
      </c>
    </row>
    <row r="111" spans="1:10">
      <c r="A111" s="86" t="s">
        <v>138</v>
      </c>
      <c r="B111" s="83">
        <v>688072</v>
      </c>
      <c r="C111" s="83">
        <v>96141</v>
      </c>
      <c r="D111" s="83">
        <v>81952</v>
      </c>
      <c r="E111" s="83">
        <v>10014</v>
      </c>
      <c r="F111" s="83">
        <v>52702</v>
      </c>
      <c r="G111" s="83">
        <v>19096</v>
      </c>
      <c r="H111" s="83">
        <v>587201</v>
      </c>
      <c r="I111" s="83">
        <v>4730</v>
      </c>
      <c r="J111" s="83">
        <v>4175</v>
      </c>
    </row>
    <row r="112" spans="1:10">
      <c r="A112" s="86" t="s">
        <v>139</v>
      </c>
      <c r="B112" s="83">
        <v>1345554</v>
      </c>
      <c r="C112" s="83">
        <v>201384</v>
      </c>
      <c r="D112" s="83">
        <v>175980</v>
      </c>
      <c r="E112" s="83">
        <v>19078</v>
      </c>
      <c r="F112" s="83">
        <v>72658</v>
      </c>
      <c r="G112" s="83">
        <v>17623</v>
      </c>
      <c r="H112" s="83">
        <v>1132851</v>
      </c>
      <c r="I112" s="83">
        <v>11319</v>
      </c>
      <c r="J112" s="83">
        <v>6326</v>
      </c>
    </row>
    <row r="113" spans="1:10">
      <c r="A113" s="86" t="s">
        <v>140</v>
      </c>
      <c r="B113" s="83">
        <v>688320</v>
      </c>
      <c r="C113" s="83">
        <v>103959</v>
      </c>
      <c r="D113" s="83">
        <v>91107</v>
      </c>
      <c r="E113" s="83">
        <v>9778</v>
      </c>
      <c r="F113" s="83">
        <v>34560</v>
      </c>
      <c r="G113" s="83">
        <v>8835</v>
      </c>
      <c r="H113" s="83">
        <v>578730</v>
      </c>
      <c r="I113" s="83">
        <v>5631</v>
      </c>
      <c r="J113" s="83">
        <v>3074</v>
      </c>
    </row>
    <row r="114" spans="1:10">
      <c r="A114" s="86" t="s">
        <v>141</v>
      </c>
      <c r="B114" s="83">
        <v>657234</v>
      </c>
      <c r="C114" s="83">
        <v>97425</v>
      </c>
      <c r="D114" s="83">
        <v>84873</v>
      </c>
      <c r="E114" s="83">
        <v>9300</v>
      </c>
      <c r="F114" s="83">
        <v>38098</v>
      </c>
      <c r="G114" s="83">
        <v>8788</v>
      </c>
      <c r="H114" s="83">
        <v>554121</v>
      </c>
      <c r="I114" s="83">
        <v>5688</v>
      </c>
      <c r="J114" s="83">
        <v>3252</v>
      </c>
    </row>
    <row r="115" spans="1:10">
      <c r="A115" s="86" t="s">
        <v>142</v>
      </c>
      <c r="B115" s="83">
        <v>1934630</v>
      </c>
      <c r="C115" s="83">
        <v>285736</v>
      </c>
      <c r="D115" s="83">
        <v>235311</v>
      </c>
      <c r="E115" s="83">
        <v>35038</v>
      </c>
      <c r="F115" s="83">
        <v>86099</v>
      </c>
      <c r="G115" s="83">
        <v>32006</v>
      </c>
      <c r="H115" s="83">
        <v>1633577</v>
      </c>
      <c r="I115" s="83">
        <v>15317</v>
      </c>
      <c r="J115" s="83">
        <v>15387</v>
      </c>
    </row>
    <row r="116" spans="1:10">
      <c r="A116" s="86" t="s">
        <v>143</v>
      </c>
      <c r="B116" s="83">
        <v>731556</v>
      </c>
      <c r="C116" s="83">
        <v>110204</v>
      </c>
      <c r="D116" s="83">
        <v>93323</v>
      </c>
      <c r="E116" s="83">
        <v>12242</v>
      </c>
      <c r="F116" s="83">
        <v>41314</v>
      </c>
      <c r="G116" s="83">
        <v>10342</v>
      </c>
      <c r="H116" s="83">
        <v>615368</v>
      </c>
      <c r="I116" s="83">
        <v>5984</v>
      </c>
      <c r="J116" s="83">
        <v>4639</v>
      </c>
    </row>
    <row r="117" spans="1:10">
      <c r="A117" s="86" t="s">
        <v>144</v>
      </c>
      <c r="B117" s="83">
        <v>1203074</v>
      </c>
      <c r="C117" s="83">
        <v>175532</v>
      </c>
      <c r="D117" s="83">
        <v>141988</v>
      </c>
      <c r="E117" s="83">
        <v>22796</v>
      </c>
      <c r="F117" s="83">
        <v>44785</v>
      </c>
      <c r="G117" s="83">
        <v>21664</v>
      </c>
      <c r="H117" s="83">
        <v>1018209</v>
      </c>
      <c r="I117" s="83">
        <v>9333</v>
      </c>
      <c r="J117" s="83">
        <v>10748</v>
      </c>
    </row>
    <row r="118" spans="1:10" ht="26.25">
      <c r="A118" s="86" t="s">
        <v>145</v>
      </c>
      <c r="B118" s="83">
        <v>1068770</v>
      </c>
      <c r="C118" s="83">
        <v>145322</v>
      </c>
      <c r="D118" s="83">
        <v>125849</v>
      </c>
      <c r="E118" s="83">
        <v>14480</v>
      </c>
      <c r="F118" s="83">
        <v>64513</v>
      </c>
      <c r="G118" s="83">
        <v>18367</v>
      </c>
      <c r="H118" s="83">
        <v>915705</v>
      </c>
      <c r="I118" s="83">
        <v>7743</v>
      </c>
      <c r="J118" s="83">
        <v>4993</v>
      </c>
    </row>
    <row r="119" spans="1:10">
      <c r="A119" s="86" t="s">
        <v>146</v>
      </c>
      <c r="B119" s="83">
        <v>513217</v>
      </c>
      <c r="C119" s="83">
        <v>73038</v>
      </c>
      <c r="D119" s="83">
        <v>65116</v>
      </c>
      <c r="E119" s="83">
        <v>5472</v>
      </c>
      <c r="F119" s="83">
        <v>29312</v>
      </c>
      <c r="G119" s="83">
        <v>5429</v>
      </c>
      <c r="H119" s="83">
        <v>436192</v>
      </c>
      <c r="I119" s="83">
        <v>3987</v>
      </c>
      <c r="J119" s="83">
        <v>2450</v>
      </c>
    </row>
    <row r="120" spans="1:10">
      <c r="A120" s="86" t="s">
        <v>147</v>
      </c>
      <c r="B120" s="83">
        <v>555553</v>
      </c>
      <c r="C120" s="83">
        <v>72284</v>
      </c>
      <c r="D120" s="83">
        <v>60733</v>
      </c>
      <c r="E120" s="83">
        <v>9008</v>
      </c>
      <c r="F120" s="83">
        <v>35201</v>
      </c>
      <c r="G120" s="83">
        <v>12938</v>
      </c>
      <c r="H120" s="83">
        <v>479513</v>
      </c>
      <c r="I120" s="83">
        <v>3756</v>
      </c>
      <c r="J120" s="83">
        <v>2543</v>
      </c>
    </row>
    <row r="121" spans="1:10">
      <c r="A121" s="82" t="s">
        <v>40</v>
      </c>
      <c r="B121" s="85">
        <v>1172662</v>
      </c>
      <c r="C121" s="85">
        <v>101741</v>
      </c>
      <c r="D121" s="85">
        <v>77103</v>
      </c>
      <c r="E121" s="85">
        <v>10162</v>
      </c>
      <c r="F121" s="85">
        <v>26707</v>
      </c>
      <c r="G121" s="85">
        <v>54631</v>
      </c>
      <c r="H121" s="85">
        <v>1068362</v>
      </c>
      <c r="I121" s="85">
        <v>2559</v>
      </c>
      <c r="J121" s="85">
        <v>14476</v>
      </c>
    </row>
    <row r="122" spans="1:10">
      <c r="A122" s="86" t="s">
        <v>148</v>
      </c>
      <c r="B122" s="83">
        <v>1172662</v>
      </c>
      <c r="C122" s="83">
        <v>101741</v>
      </c>
      <c r="D122" s="83">
        <v>77103</v>
      </c>
      <c r="E122" s="83">
        <v>10162</v>
      </c>
      <c r="F122" s="83">
        <v>26707</v>
      </c>
      <c r="G122" s="83">
        <v>54631</v>
      </c>
      <c r="H122" s="83">
        <v>1068362</v>
      </c>
      <c r="I122" s="83">
        <v>2559</v>
      </c>
      <c r="J122" s="83">
        <v>14476</v>
      </c>
    </row>
    <row r="123" spans="1:10">
      <c r="A123" s="86" t="s">
        <v>149</v>
      </c>
      <c r="B123" s="83">
        <v>611315</v>
      </c>
      <c r="C123" s="83">
        <v>50394</v>
      </c>
      <c r="D123" s="83">
        <v>38985</v>
      </c>
      <c r="E123" s="83">
        <v>5292</v>
      </c>
      <c r="F123" s="83">
        <v>15013</v>
      </c>
      <c r="G123" s="83">
        <v>29675</v>
      </c>
      <c r="H123" s="83">
        <v>559633</v>
      </c>
      <c r="I123" s="83">
        <v>1288</v>
      </c>
      <c r="J123" s="83">
        <v>6117</v>
      </c>
    </row>
    <row r="124" spans="1:10">
      <c r="A124" s="86" t="s">
        <v>150</v>
      </c>
      <c r="B124" s="83">
        <v>561347</v>
      </c>
      <c r="C124" s="83">
        <v>51347</v>
      </c>
      <c r="D124" s="83">
        <v>38118</v>
      </c>
      <c r="E124" s="83">
        <v>4870</v>
      </c>
      <c r="F124" s="83">
        <v>11694</v>
      </c>
      <c r="G124" s="83">
        <v>24956</v>
      </c>
      <c r="H124" s="83">
        <v>508729</v>
      </c>
      <c r="I124" s="83">
        <v>1271</v>
      </c>
      <c r="J124" s="83">
        <v>8359</v>
      </c>
    </row>
  </sheetData>
  <mergeCells count="3">
    <mergeCell ref="A3:C3"/>
    <mergeCell ref="A5:F5"/>
    <mergeCell ref="A7:F7"/>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07"/>
  <sheetViews>
    <sheetView topLeftCell="A52" workbookViewId="0">
      <selection activeCell="B72" sqref="B72"/>
    </sheetView>
  </sheetViews>
  <sheetFormatPr baseColWidth="10" defaultColWidth="10.85546875" defaultRowHeight="15"/>
  <cols>
    <col min="1" max="1" width="5" style="67" customWidth="1"/>
    <col min="2" max="2" width="22.42578125" style="67" customWidth="1"/>
    <col min="3" max="3" width="11" style="67" customWidth="1"/>
    <col min="4" max="4" width="7.42578125" style="67" customWidth="1"/>
    <col min="5" max="5" width="10.42578125" style="67" customWidth="1"/>
    <col min="6" max="6" width="40.140625" style="67" customWidth="1"/>
    <col min="7" max="7" width="9.42578125" style="67" customWidth="1"/>
    <col min="8" max="8" width="6.42578125" style="67" customWidth="1"/>
    <col min="9" max="9" width="16" style="67" customWidth="1"/>
    <col min="10" max="10" width="8.85546875" style="67" bestFit="1" customWidth="1"/>
    <col min="11" max="11" width="4.85546875" style="67" customWidth="1"/>
    <col min="12" max="12" width="6.85546875" style="67" customWidth="1"/>
    <col min="13" max="13" width="9.140625" style="67" customWidth="1"/>
    <col min="14" max="14" width="12.140625" style="67" bestFit="1" customWidth="1"/>
    <col min="15" max="15" width="5.28515625" style="67" bestFit="1" customWidth="1"/>
    <col min="16" max="16384" width="10.85546875" style="67"/>
  </cols>
  <sheetData>
    <row r="1" spans="1:6" ht="18.75">
      <c r="B1" s="117" t="s">
        <v>300</v>
      </c>
      <c r="C1" s="118"/>
      <c r="D1" s="118"/>
      <c r="E1" s="118"/>
      <c r="F1" s="118"/>
    </row>
    <row r="2" spans="1:6" ht="18.75">
      <c r="A2" s="119"/>
      <c r="B2" s="120"/>
    </row>
    <row r="3" spans="1:6">
      <c r="B3" s="23" t="s">
        <v>26</v>
      </c>
    </row>
    <row r="4" spans="1:6">
      <c r="B4" s="67" t="s">
        <v>28</v>
      </c>
      <c r="C4" s="194"/>
      <c r="D4" s="67" t="s">
        <v>29</v>
      </c>
    </row>
    <row r="5" spans="1:6">
      <c r="B5" s="67" t="s">
        <v>27</v>
      </c>
      <c r="C5" s="21"/>
      <c r="D5" s="67" t="s">
        <v>249</v>
      </c>
    </row>
    <row r="6" spans="1:6">
      <c r="A6" s="179"/>
      <c r="B6" s="179"/>
      <c r="C6" s="179"/>
      <c r="D6" s="179"/>
      <c r="E6" s="179"/>
      <c r="F6" s="179"/>
    </row>
    <row r="7" spans="1:6" ht="30.75" customHeight="1">
      <c r="A7" s="222" t="s">
        <v>262</v>
      </c>
      <c r="B7" s="222"/>
      <c r="C7" s="222"/>
      <c r="D7" s="222"/>
      <c r="E7" s="222"/>
      <c r="F7" s="222"/>
    </row>
    <row r="8" spans="1:6">
      <c r="B8" s="22"/>
    </row>
    <row r="9" spans="1:6">
      <c r="B9" s="14" t="s">
        <v>306</v>
      </c>
    </row>
    <row r="10" spans="1:6">
      <c r="B10" s="121"/>
      <c r="C10" s="121"/>
      <c r="D10" s="121"/>
      <c r="E10" s="121"/>
      <c r="F10" s="121"/>
    </row>
    <row r="11" spans="1:6">
      <c r="B11" s="122" t="s">
        <v>201</v>
      </c>
      <c r="C11" s="122"/>
      <c r="D11" s="122"/>
      <c r="E11" s="123">
        <f>C26</f>
        <v>15</v>
      </c>
      <c r="F11" s="122" t="s">
        <v>0</v>
      </c>
    </row>
    <row r="12" spans="1:6">
      <c r="B12" s="124" t="s">
        <v>11</v>
      </c>
      <c r="C12" s="124"/>
      <c r="D12" s="124"/>
      <c r="E12" s="195" t="e">
        <f>E11*10^6/C4</f>
        <v>#DIV/0!</v>
      </c>
      <c r="F12" s="124" t="s">
        <v>9</v>
      </c>
    </row>
    <row r="13" spans="1:6">
      <c r="B13" s="122" t="s">
        <v>10</v>
      </c>
      <c r="C13" s="122"/>
      <c r="D13" s="122"/>
      <c r="E13" s="196" t="e">
        <f>C38*10^6/C4</f>
        <v>#DIV/0!</v>
      </c>
      <c r="F13" s="122" t="s">
        <v>9</v>
      </c>
    </row>
    <row r="14" spans="1:6">
      <c r="B14" s="124" t="s">
        <v>202</v>
      </c>
      <c r="C14" s="124"/>
      <c r="D14" s="124"/>
      <c r="E14" s="195" t="e">
        <f>(C34+C35+C36+C39)*10^6/C4</f>
        <v>#DIV/0!</v>
      </c>
      <c r="F14" s="124" t="s">
        <v>9</v>
      </c>
    </row>
    <row r="15" spans="1:6">
      <c r="B15" s="125" t="s">
        <v>8</v>
      </c>
      <c r="C15" s="126"/>
      <c r="D15" s="126"/>
      <c r="E15" s="184"/>
      <c r="F15" s="126" t="s">
        <v>5</v>
      </c>
    </row>
    <row r="16" spans="1:6">
      <c r="B16" s="22"/>
      <c r="C16" s="22"/>
      <c r="D16" s="22"/>
      <c r="E16" s="22"/>
      <c r="F16" s="22"/>
    </row>
    <row r="17" spans="1:7" ht="31.5" customHeight="1">
      <c r="A17" s="127" t="s">
        <v>203</v>
      </c>
      <c r="C17" s="22"/>
      <c r="D17" s="22"/>
      <c r="E17" s="22"/>
      <c r="F17" s="22"/>
    </row>
    <row r="18" spans="1:7">
      <c r="B18" s="14" t="s">
        <v>204</v>
      </c>
    </row>
    <row r="19" spans="1:7">
      <c r="B19" s="114" t="s">
        <v>6</v>
      </c>
      <c r="C19" s="114"/>
      <c r="D19" s="114"/>
      <c r="E19" s="114"/>
      <c r="F19" s="114"/>
    </row>
    <row r="20" spans="1:7">
      <c r="B20" s="18"/>
      <c r="C20" s="128"/>
      <c r="D20" s="129"/>
      <c r="E20" s="28" t="s">
        <v>5</v>
      </c>
    </row>
    <row r="21" spans="1:7">
      <c r="B21" s="130" t="s">
        <v>3</v>
      </c>
      <c r="C21" s="182">
        <v>1</v>
      </c>
      <c r="D21" s="131" t="s">
        <v>0</v>
      </c>
      <c r="E21" s="132">
        <f>C21/$C$26</f>
        <v>6.6666666666666666E-2</v>
      </c>
      <c r="G21" s="133" t="s">
        <v>294</v>
      </c>
    </row>
    <row r="22" spans="1:7">
      <c r="B22" s="130" t="s">
        <v>205</v>
      </c>
      <c r="C22" s="182">
        <v>2</v>
      </c>
      <c r="D22" s="131" t="s">
        <v>0</v>
      </c>
      <c r="E22" s="132">
        <f t="shared" ref="E22:E25" si="0">C22/$C$26</f>
        <v>0.13333333333333333</v>
      </c>
      <c r="G22" s="133" t="s">
        <v>295</v>
      </c>
    </row>
    <row r="23" spans="1:7">
      <c r="B23" s="130" t="s">
        <v>2</v>
      </c>
      <c r="C23" s="182">
        <v>3</v>
      </c>
      <c r="D23" s="131" t="s">
        <v>0</v>
      </c>
      <c r="E23" s="132">
        <f t="shared" si="0"/>
        <v>0.2</v>
      </c>
      <c r="G23" s="133" t="s">
        <v>295</v>
      </c>
    </row>
    <row r="24" spans="1:7">
      <c r="B24" s="130" t="s">
        <v>4</v>
      </c>
      <c r="C24" s="182">
        <v>4</v>
      </c>
      <c r="D24" s="131" t="s">
        <v>0</v>
      </c>
      <c r="E24" s="132">
        <f t="shared" si="0"/>
        <v>0.26666666666666666</v>
      </c>
      <c r="G24" s="133" t="s">
        <v>296</v>
      </c>
    </row>
    <row r="25" spans="1:7" ht="26.25" thickBot="1">
      <c r="B25" s="130" t="s">
        <v>206</v>
      </c>
      <c r="C25" s="183">
        <v>5</v>
      </c>
      <c r="D25" s="134" t="s">
        <v>0</v>
      </c>
      <c r="E25" s="132">
        <f t="shared" si="0"/>
        <v>0.33333333333333331</v>
      </c>
      <c r="G25" s="133" t="s">
        <v>207</v>
      </c>
    </row>
    <row r="26" spans="1:7" ht="15.75" thickTop="1">
      <c r="B26" s="135" t="s">
        <v>1</v>
      </c>
      <c r="C26" s="136">
        <f>SUM(C21:C25)</f>
        <v>15</v>
      </c>
      <c r="D26" s="4" t="s">
        <v>0</v>
      </c>
      <c r="E26" s="1"/>
    </row>
    <row r="27" spans="1:7">
      <c r="B27" s="18"/>
      <c r="C27" s="17"/>
      <c r="D27" s="17"/>
      <c r="E27" s="16"/>
    </row>
    <row r="28" spans="1:7">
      <c r="B28" s="15"/>
    </row>
    <row r="29" spans="1:7">
      <c r="B29" s="137" t="s">
        <v>307</v>
      </c>
      <c r="C29" s="114"/>
      <c r="D29" s="114"/>
      <c r="E29" s="224"/>
      <c r="F29" s="224"/>
      <c r="G29" s="31"/>
    </row>
    <row r="30" spans="1:7" ht="31.5" customHeight="1">
      <c r="A30" s="138" t="s">
        <v>208</v>
      </c>
      <c r="B30" s="31"/>
      <c r="C30" s="114"/>
      <c r="D30" s="114"/>
      <c r="E30" s="114"/>
      <c r="F30" s="114"/>
      <c r="G30" s="31"/>
    </row>
    <row r="31" spans="1:7">
      <c r="A31" s="138"/>
      <c r="B31" s="14" t="s">
        <v>209</v>
      </c>
      <c r="C31" s="114"/>
      <c r="D31" s="114"/>
      <c r="E31" s="114"/>
      <c r="F31" s="114"/>
      <c r="G31" s="31"/>
    </row>
    <row r="32" spans="1:7">
      <c r="B32" s="114" t="s">
        <v>6</v>
      </c>
      <c r="C32" s="114"/>
      <c r="D32" s="114"/>
      <c r="E32" s="114"/>
      <c r="F32" s="114"/>
      <c r="G32" s="114"/>
    </row>
    <row r="33" spans="2:8">
      <c r="B33" s="18"/>
      <c r="C33" s="128"/>
      <c r="D33" s="129"/>
      <c r="E33" s="28" t="s">
        <v>5</v>
      </c>
    </row>
    <row r="34" spans="2:8">
      <c r="B34" s="130" t="s">
        <v>210</v>
      </c>
      <c r="C34" s="182">
        <v>1</v>
      </c>
      <c r="D34" s="139" t="s">
        <v>0</v>
      </c>
      <c r="E34" s="132">
        <f>C34/$C$40</f>
        <v>6.6666666666666666E-2</v>
      </c>
    </row>
    <row r="35" spans="2:8">
      <c r="B35" s="130" t="s">
        <v>211</v>
      </c>
      <c r="C35" s="182">
        <v>2</v>
      </c>
      <c r="D35" s="139" t="s">
        <v>0</v>
      </c>
      <c r="E35" s="132">
        <f t="shared" ref="E35:E39" si="1">C35/$C$40</f>
        <v>0.13333333333333333</v>
      </c>
    </row>
    <row r="36" spans="2:8">
      <c r="B36" s="130" t="s">
        <v>212</v>
      </c>
      <c r="C36" s="182">
        <v>3</v>
      </c>
      <c r="D36" s="139" t="s">
        <v>0</v>
      </c>
      <c r="E36" s="132">
        <f t="shared" si="1"/>
        <v>0.2</v>
      </c>
    </row>
    <row r="37" spans="2:8" ht="25.5">
      <c r="B37" s="130" t="s">
        <v>213</v>
      </c>
      <c r="C37" s="182">
        <v>4</v>
      </c>
      <c r="D37" s="139" t="s">
        <v>0</v>
      </c>
      <c r="E37" s="132">
        <f t="shared" si="1"/>
        <v>0.26666666666666666</v>
      </c>
    </row>
    <row r="38" spans="2:8">
      <c r="B38" s="130" t="s">
        <v>7</v>
      </c>
      <c r="C38" s="182">
        <v>3</v>
      </c>
      <c r="D38" s="139" t="s">
        <v>0</v>
      </c>
      <c r="E38" s="132">
        <f t="shared" si="1"/>
        <v>0.2</v>
      </c>
    </row>
    <row r="39" spans="2:8" ht="15.75" thickBot="1">
      <c r="B39" s="130" t="s">
        <v>214</v>
      </c>
      <c r="C39" s="183">
        <v>2</v>
      </c>
      <c r="D39" s="134" t="s">
        <v>0</v>
      </c>
      <c r="E39" s="132">
        <f t="shared" si="1"/>
        <v>0.13333333333333333</v>
      </c>
    </row>
    <row r="40" spans="2:8" ht="15.75" thickTop="1">
      <c r="B40" s="3" t="s">
        <v>1</v>
      </c>
      <c r="C40" s="140">
        <f>SUM(C34:C39)</f>
        <v>15</v>
      </c>
      <c r="D40" s="33" t="s">
        <v>0</v>
      </c>
      <c r="E40" s="1"/>
    </row>
    <row r="41" spans="2:8">
      <c r="B41" s="18"/>
      <c r="C41" s="34"/>
      <c r="D41" s="34"/>
      <c r="E41" s="16"/>
    </row>
    <row r="42" spans="2:8">
      <c r="B42" s="15" t="s">
        <v>215</v>
      </c>
      <c r="C42" s="35"/>
      <c r="D42" s="35"/>
    </row>
    <row r="43" spans="2:8">
      <c r="B43" s="15"/>
      <c r="C43" s="35"/>
      <c r="D43" s="35"/>
      <c r="H43" s="141"/>
    </row>
    <row r="44" spans="2:8">
      <c r="B44" s="14" t="s">
        <v>308</v>
      </c>
      <c r="C44" s="36"/>
      <c r="D44" s="36"/>
      <c r="E44" s="114"/>
      <c r="F44" s="114"/>
    </row>
    <row r="45" spans="2:8">
      <c r="B45" s="121"/>
      <c r="C45" s="121"/>
      <c r="D45" s="121"/>
      <c r="E45" s="121"/>
      <c r="F45" s="121"/>
    </row>
    <row r="46" spans="2:8">
      <c r="B46" s="122" t="s">
        <v>216</v>
      </c>
      <c r="C46" s="122"/>
      <c r="D46" s="122"/>
      <c r="E46" s="122" t="e">
        <f>J66</f>
        <v>#VALUE!</v>
      </c>
      <c r="F46" s="122" t="s">
        <v>0</v>
      </c>
    </row>
    <row r="47" spans="2:8">
      <c r="B47" s="124" t="s">
        <v>14</v>
      </c>
      <c r="C47" s="124"/>
      <c r="D47" s="124"/>
      <c r="E47" s="124" t="e">
        <f>E46*10^6/C4</f>
        <v>#VALUE!</v>
      </c>
      <c r="F47" s="124" t="s">
        <v>9</v>
      </c>
    </row>
    <row r="48" spans="2:8">
      <c r="B48" s="122" t="s">
        <v>217</v>
      </c>
      <c r="C48" s="122"/>
      <c r="D48" s="122"/>
      <c r="E48" s="185"/>
      <c r="F48" s="142" t="s">
        <v>218</v>
      </c>
    </row>
    <row r="49" spans="1:13">
      <c r="B49" s="143" t="s">
        <v>13</v>
      </c>
      <c r="C49" s="143"/>
      <c r="D49" s="143"/>
      <c r="E49" s="143" t="e">
        <f>E46/C5</f>
        <v>#VALUE!</v>
      </c>
      <c r="F49" s="143" t="s">
        <v>12</v>
      </c>
    </row>
    <row r="50" spans="1:13">
      <c r="B50" s="121"/>
      <c r="C50" s="121"/>
      <c r="D50" s="121"/>
      <c r="E50" s="121"/>
      <c r="F50" s="121"/>
    </row>
    <row r="51" spans="1:13" ht="31.5" customHeight="1">
      <c r="A51" s="138" t="s">
        <v>219</v>
      </c>
      <c r="B51" s="31"/>
      <c r="C51" s="114"/>
      <c r="D51" s="114"/>
      <c r="E51" s="114"/>
      <c r="F51" s="114"/>
      <c r="G51" s="31"/>
    </row>
    <row r="52" spans="1:13">
      <c r="E52" s="144" t="s">
        <v>247</v>
      </c>
      <c r="F52" s="14"/>
      <c r="G52" s="14"/>
      <c r="H52" s="14"/>
      <c r="I52" s="14"/>
    </row>
    <row r="53" spans="1:13">
      <c r="E53" s="111" t="s">
        <v>6</v>
      </c>
      <c r="F53" s="114"/>
      <c r="G53" s="114"/>
      <c r="H53" s="114"/>
      <c r="I53" s="145"/>
      <c r="J53" s="36"/>
      <c r="K53" s="36"/>
      <c r="L53" s="114"/>
      <c r="M53" s="114"/>
    </row>
    <row r="54" spans="1:13" ht="26.25">
      <c r="E54" s="18"/>
      <c r="F54" s="225" t="s">
        <v>220</v>
      </c>
      <c r="G54" s="225"/>
      <c r="H54" s="226"/>
      <c r="I54" s="146" t="s">
        <v>221</v>
      </c>
      <c r="J54" s="227" t="s">
        <v>248</v>
      </c>
      <c r="K54" s="228"/>
      <c r="L54" s="28" t="s">
        <v>5</v>
      </c>
    </row>
    <row r="55" spans="1:13">
      <c r="E55" s="147" t="s">
        <v>3</v>
      </c>
      <c r="F55" s="148"/>
      <c r="G55" s="149">
        <f>C21</f>
        <v>1</v>
      </c>
      <c r="H55" s="150" t="s">
        <v>0</v>
      </c>
      <c r="I55" s="151"/>
      <c r="J55" s="152" t="e">
        <f>SUM(J56:J57)</f>
        <v>#VALUE!</v>
      </c>
      <c r="K55" s="150" t="s">
        <v>0</v>
      </c>
      <c r="L55" s="153" t="e">
        <f>J55/$J$66</f>
        <v>#VALUE!</v>
      </c>
    </row>
    <row r="56" spans="1:13">
      <c r="E56" s="154" t="s">
        <v>297</v>
      </c>
      <c r="F56" s="130" t="s">
        <v>7</v>
      </c>
      <c r="G56" s="155"/>
      <c r="H56" s="156" t="s">
        <v>0</v>
      </c>
      <c r="I56" s="157">
        <v>2.5</v>
      </c>
      <c r="J56" s="158">
        <f>G56*I56</f>
        <v>0</v>
      </c>
      <c r="K56" s="159" t="s">
        <v>0</v>
      </c>
      <c r="L56" s="160"/>
    </row>
    <row r="57" spans="1:13">
      <c r="E57" s="154" t="s">
        <v>297</v>
      </c>
      <c r="F57" s="160" t="s">
        <v>222</v>
      </c>
      <c r="G57" s="161"/>
      <c r="H57" s="156" t="s">
        <v>0</v>
      </c>
      <c r="I57" s="162" t="s">
        <v>223</v>
      </c>
      <c r="J57" s="163" t="e">
        <f t="shared" ref="J57:J62" si="2">G57*I57</f>
        <v>#VALUE!</v>
      </c>
      <c r="K57" s="164" t="s">
        <v>0</v>
      </c>
      <c r="L57" s="160"/>
    </row>
    <row r="58" spans="1:13">
      <c r="E58" s="165" t="s">
        <v>205</v>
      </c>
      <c r="F58" s="148"/>
      <c r="G58" s="149">
        <f>C22</f>
        <v>2</v>
      </c>
      <c r="H58" s="150" t="s">
        <v>0</v>
      </c>
      <c r="I58" s="151"/>
      <c r="J58" s="152" t="e">
        <f>SUM(J59:J60)</f>
        <v>#VALUE!</v>
      </c>
      <c r="K58" s="150" t="s">
        <v>0</v>
      </c>
      <c r="L58" s="153" t="e">
        <f t="shared" ref="L58:L65" si="3">J58/$J$66</f>
        <v>#VALUE!</v>
      </c>
    </row>
    <row r="59" spans="1:13">
      <c r="E59" s="154" t="s">
        <v>298</v>
      </c>
      <c r="F59" s="130" t="s">
        <v>7</v>
      </c>
      <c r="G59" s="161"/>
      <c r="H59" s="156" t="s">
        <v>0</v>
      </c>
      <c r="I59" s="157">
        <v>2.5</v>
      </c>
      <c r="J59" s="158">
        <f t="shared" si="2"/>
        <v>0</v>
      </c>
      <c r="K59" s="164" t="s">
        <v>0</v>
      </c>
      <c r="L59" s="160"/>
    </row>
    <row r="60" spans="1:13">
      <c r="E60" s="154" t="s">
        <v>298</v>
      </c>
      <c r="F60" s="160" t="s">
        <v>222</v>
      </c>
      <c r="G60" s="161"/>
      <c r="H60" s="156" t="s">
        <v>0</v>
      </c>
      <c r="I60" s="162" t="s">
        <v>223</v>
      </c>
      <c r="J60" s="163" t="e">
        <f t="shared" si="2"/>
        <v>#VALUE!</v>
      </c>
      <c r="K60" s="164" t="s">
        <v>0</v>
      </c>
      <c r="L60" s="160"/>
    </row>
    <row r="61" spans="1:13">
      <c r="E61" s="147" t="s">
        <v>2</v>
      </c>
      <c r="F61" s="148"/>
      <c r="G61" s="149">
        <f>C23</f>
        <v>3</v>
      </c>
      <c r="H61" s="150" t="s">
        <v>0</v>
      </c>
      <c r="I61" s="151"/>
      <c r="J61" s="152" t="e">
        <f>SUM(J62:J63)</f>
        <v>#VALUE!</v>
      </c>
      <c r="K61" s="150" t="s">
        <v>0</v>
      </c>
      <c r="L61" s="153" t="e">
        <f t="shared" si="3"/>
        <v>#VALUE!</v>
      </c>
    </row>
    <row r="62" spans="1:13">
      <c r="E62" s="154" t="s">
        <v>298</v>
      </c>
      <c r="F62" s="130" t="s">
        <v>7</v>
      </c>
      <c r="G62" s="161"/>
      <c r="H62" s="156" t="s">
        <v>0</v>
      </c>
      <c r="I62" s="157">
        <v>2.5</v>
      </c>
      <c r="J62" s="158">
        <f t="shared" si="2"/>
        <v>0</v>
      </c>
      <c r="K62" s="164" t="s">
        <v>0</v>
      </c>
      <c r="L62" s="160"/>
    </row>
    <row r="63" spans="1:13">
      <c r="E63" s="154" t="s">
        <v>298</v>
      </c>
      <c r="F63" s="160" t="s">
        <v>222</v>
      </c>
      <c r="G63" s="161"/>
      <c r="H63" s="156" t="s">
        <v>0</v>
      </c>
      <c r="I63" s="162" t="s">
        <v>223</v>
      </c>
      <c r="J63" s="163" t="e">
        <f>G63*I63</f>
        <v>#VALUE!</v>
      </c>
      <c r="K63" s="164" t="s">
        <v>0</v>
      </c>
      <c r="L63" s="160"/>
    </row>
    <row r="64" spans="1:13">
      <c r="D64" s="166" t="s">
        <v>299</v>
      </c>
      <c r="E64" s="147" t="s">
        <v>4</v>
      </c>
      <c r="F64" s="148" t="s">
        <v>224</v>
      </c>
      <c r="G64" s="149">
        <f>C24</f>
        <v>4</v>
      </c>
      <c r="H64" s="150" t="s">
        <v>0</v>
      </c>
      <c r="I64" s="151">
        <v>1.1000000000000001</v>
      </c>
      <c r="J64" s="167">
        <f>G64*I64</f>
        <v>4.4000000000000004</v>
      </c>
      <c r="K64" s="168" t="s">
        <v>0</v>
      </c>
      <c r="L64" s="153" t="e">
        <f t="shared" si="3"/>
        <v>#VALUE!</v>
      </c>
    </row>
    <row r="65" spans="1:13" ht="15.75" thickBot="1">
      <c r="E65" s="165" t="s">
        <v>206</v>
      </c>
      <c r="F65" s="148"/>
      <c r="G65" s="149">
        <f>C25</f>
        <v>5</v>
      </c>
      <c r="H65" s="150" t="s">
        <v>0</v>
      </c>
      <c r="I65" s="151"/>
      <c r="J65" s="169">
        <f>G65*I65</f>
        <v>0</v>
      </c>
      <c r="K65" s="170" t="s">
        <v>0</v>
      </c>
      <c r="L65" s="153" t="e">
        <f t="shared" si="3"/>
        <v>#VALUE!</v>
      </c>
    </row>
    <row r="66" spans="1:13" ht="15.75" thickTop="1">
      <c r="E66" s="135"/>
      <c r="F66" s="135"/>
      <c r="G66" s="135"/>
      <c r="H66" s="135"/>
      <c r="I66" s="135" t="s">
        <v>1</v>
      </c>
      <c r="J66" s="32" t="e">
        <f>J55+J58+J61+J64+J65</f>
        <v>#VALUE!</v>
      </c>
      <c r="K66" s="33" t="s">
        <v>0</v>
      </c>
      <c r="L66" s="1"/>
    </row>
    <row r="67" spans="1:13">
      <c r="G67" s="171"/>
      <c r="J67" s="171"/>
    </row>
    <row r="68" spans="1:13">
      <c r="B68" s="172" t="s">
        <v>225</v>
      </c>
      <c r="G68" s="171"/>
      <c r="J68" s="171"/>
    </row>
    <row r="69" spans="1:13">
      <c r="B69" s="172" t="s">
        <v>226</v>
      </c>
      <c r="G69" s="171"/>
      <c r="J69" s="171"/>
    </row>
    <row r="71" spans="1:13" ht="18">
      <c r="B71" s="14" t="s">
        <v>309</v>
      </c>
      <c r="C71" s="36"/>
      <c r="D71" s="36"/>
      <c r="E71" s="114"/>
      <c r="F71" s="114"/>
    </row>
    <row r="72" spans="1:13">
      <c r="B72" s="121"/>
      <c r="C72" s="121"/>
      <c r="D72" s="121"/>
      <c r="E72" s="121"/>
      <c r="F72" s="121"/>
    </row>
    <row r="73" spans="1:13" ht="18">
      <c r="B73" s="122" t="s">
        <v>250</v>
      </c>
      <c r="C73" s="122"/>
      <c r="D73" s="122"/>
      <c r="E73" s="123">
        <f>J92/10^6</f>
        <v>0</v>
      </c>
      <c r="F73" s="122" t="s">
        <v>227</v>
      </c>
    </row>
    <row r="74" spans="1:13" ht="18">
      <c r="B74" s="124" t="s">
        <v>251</v>
      </c>
      <c r="C74" s="124"/>
      <c r="D74" s="124"/>
      <c r="E74" s="124" t="e">
        <f>J92/C4</f>
        <v>#DIV/0!</v>
      </c>
      <c r="F74" s="124" t="s">
        <v>228</v>
      </c>
    </row>
    <row r="75" spans="1:13" ht="18">
      <c r="B75" s="122" t="s">
        <v>252</v>
      </c>
      <c r="C75" s="122"/>
      <c r="D75" s="122"/>
      <c r="E75" s="122" t="e">
        <f>J92/C5</f>
        <v>#DIV/0!</v>
      </c>
      <c r="F75" s="142" t="s">
        <v>229</v>
      </c>
    </row>
    <row r="76" spans="1:13">
      <c r="B76" s="121"/>
      <c r="C76" s="121"/>
      <c r="D76" s="121"/>
      <c r="E76" s="121"/>
      <c r="F76" s="121"/>
    </row>
    <row r="77" spans="1:13">
      <c r="A77" s="138" t="s">
        <v>219</v>
      </c>
      <c r="B77" s="31"/>
      <c r="C77" s="114"/>
      <c r="D77" s="114"/>
      <c r="E77" s="114"/>
      <c r="F77" s="114"/>
    </row>
    <row r="78" spans="1:13">
      <c r="E78" s="144" t="s">
        <v>230</v>
      </c>
      <c r="F78" s="14"/>
      <c r="G78" s="14"/>
      <c r="H78" s="14"/>
      <c r="I78" s="14"/>
    </row>
    <row r="79" spans="1:13">
      <c r="E79" s="111" t="s">
        <v>6</v>
      </c>
      <c r="F79" s="114"/>
      <c r="G79" s="114"/>
      <c r="H79" s="114"/>
      <c r="I79" s="145"/>
      <c r="J79" s="36"/>
      <c r="K79" s="36"/>
      <c r="L79" s="114"/>
      <c r="M79" s="114"/>
    </row>
    <row r="80" spans="1:13" ht="26.25">
      <c r="E80" s="18"/>
      <c r="F80" s="225" t="s">
        <v>220</v>
      </c>
      <c r="G80" s="225"/>
      <c r="H80" s="226"/>
      <c r="I80" s="146" t="s">
        <v>231</v>
      </c>
      <c r="J80" s="227" t="s">
        <v>232</v>
      </c>
      <c r="K80" s="228"/>
      <c r="L80" s="28" t="s">
        <v>5</v>
      </c>
    </row>
    <row r="81" spans="2:12">
      <c r="E81" s="147" t="s">
        <v>3</v>
      </c>
      <c r="F81" s="148"/>
      <c r="G81" s="148">
        <f>C47</f>
        <v>0</v>
      </c>
      <c r="H81" s="150" t="s">
        <v>0</v>
      </c>
      <c r="I81" s="151"/>
      <c r="J81" s="152">
        <f>SUM(J82:J83)</f>
        <v>0</v>
      </c>
      <c r="K81" s="150" t="s">
        <v>233</v>
      </c>
      <c r="L81" s="153" t="e">
        <f>J81/$J$92</f>
        <v>#DIV/0!</v>
      </c>
    </row>
    <row r="82" spans="2:12">
      <c r="E82" s="154" t="s">
        <v>297</v>
      </c>
      <c r="F82" s="130" t="s">
        <v>7</v>
      </c>
      <c r="G82" s="130"/>
      <c r="H82" s="156" t="s">
        <v>0</v>
      </c>
      <c r="I82" s="157"/>
      <c r="J82" s="163">
        <f>G82*I82</f>
        <v>0</v>
      </c>
      <c r="K82" s="159" t="s">
        <v>234</v>
      </c>
      <c r="L82" s="160"/>
    </row>
    <row r="83" spans="2:12">
      <c r="E83" s="154" t="s">
        <v>297</v>
      </c>
      <c r="F83" s="160" t="s">
        <v>222</v>
      </c>
      <c r="G83" s="160"/>
      <c r="H83" s="156" t="s">
        <v>0</v>
      </c>
      <c r="I83" s="162"/>
      <c r="J83" s="163">
        <f t="shared" ref="J83" si="4">G83*I83</f>
        <v>0</v>
      </c>
      <c r="K83" s="164" t="s">
        <v>234</v>
      </c>
      <c r="L83" s="160"/>
    </row>
    <row r="84" spans="2:12">
      <c r="E84" s="165" t="s">
        <v>205</v>
      </c>
      <c r="F84" s="148"/>
      <c r="G84" s="148">
        <f>C48</f>
        <v>0</v>
      </c>
      <c r="H84" s="150" t="s">
        <v>0</v>
      </c>
      <c r="I84" s="151"/>
      <c r="J84" s="152">
        <f>SUM(J85:J86)</f>
        <v>0</v>
      </c>
      <c r="K84" s="150" t="s">
        <v>234</v>
      </c>
      <c r="L84" s="153" t="e">
        <f t="shared" ref="L84:L91" si="5">J84/$J$92</f>
        <v>#DIV/0!</v>
      </c>
    </row>
    <row r="85" spans="2:12">
      <c r="E85" s="154" t="s">
        <v>298</v>
      </c>
      <c r="F85" s="130" t="s">
        <v>7</v>
      </c>
      <c r="G85" s="160"/>
      <c r="H85" s="156" t="s">
        <v>0</v>
      </c>
      <c r="I85" s="157"/>
      <c r="J85" s="163">
        <f t="shared" ref="J85:J86" si="6">G85*I85</f>
        <v>0</v>
      </c>
      <c r="K85" s="164" t="s">
        <v>234</v>
      </c>
      <c r="L85" s="160"/>
    </row>
    <row r="86" spans="2:12">
      <c r="E86" s="154" t="s">
        <v>298</v>
      </c>
      <c r="F86" s="160" t="s">
        <v>222</v>
      </c>
      <c r="G86" s="160"/>
      <c r="H86" s="156" t="s">
        <v>0</v>
      </c>
      <c r="I86" s="162"/>
      <c r="J86" s="163">
        <f t="shared" si="6"/>
        <v>0</v>
      </c>
      <c r="K86" s="164" t="s">
        <v>234</v>
      </c>
      <c r="L86" s="160"/>
    </row>
    <row r="87" spans="2:12">
      <c r="E87" s="147" t="s">
        <v>2</v>
      </c>
      <c r="F87" s="148"/>
      <c r="G87" s="148">
        <f>C49</f>
        <v>0</v>
      </c>
      <c r="H87" s="150" t="s">
        <v>0</v>
      </c>
      <c r="I87" s="151"/>
      <c r="J87" s="152">
        <f>SUM(J88:J89)</f>
        <v>0</v>
      </c>
      <c r="K87" s="150" t="s">
        <v>234</v>
      </c>
      <c r="L87" s="153" t="e">
        <f t="shared" si="5"/>
        <v>#DIV/0!</v>
      </c>
    </row>
    <row r="88" spans="2:12">
      <c r="E88" s="154" t="s">
        <v>298</v>
      </c>
      <c r="F88" s="130" t="s">
        <v>7</v>
      </c>
      <c r="G88" s="160"/>
      <c r="H88" s="156" t="s">
        <v>0</v>
      </c>
      <c r="I88" s="157"/>
      <c r="J88" s="163">
        <f t="shared" ref="J88" si="7">G88*I88</f>
        <v>0</v>
      </c>
      <c r="K88" s="164" t="s">
        <v>234</v>
      </c>
      <c r="L88" s="160"/>
    </row>
    <row r="89" spans="2:12">
      <c r="E89" s="154" t="s">
        <v>298</v>
      </c>
      <c r="F89" s="160" t="s">
        <v>222</v>
      </c>
      <c r="G89" s="160"/>
      <c r="H89" s="156" t="s">
        <v>0</v>
      </c>
      <c r="I89" s="162"/>
      <c r="J89" s="163">
        <f>G89*I89</f>
        <v>0</v>
      </c>
      <c r="K89" s="164" t="s">
        <v>234</v>
      </c>
      <c r="L89" s="160"/>
    </row>
    <row r="90" spans="2:12">
      <c r="D90" s="166" t="s">
        <v>299</v>
      </c>
      <c r="E90" s="147" t="s">
        <v>4</v>
      </c>
      <c r="F90" s="148" t="s">
        <v>224</v>
      </c>
      <c r="G90" s="148">
        <f>C50</f>
        <v>0</v>
      </c>
      <c r="H90" s="150" t="s">
        <v>0</v>
      </c>
      <c r="I90" s="151"/>
      <c r="J90" s="152">
        <f>G90*I90</f>
        <v>0</v>
      </c>
      <c r="K90" s="168" t="s">
        <v>234</v>
      </c>
      <c r="L90" s="153" t="e">
        <f t="shared" si="5"/>
        <v>#DIV/0!</v>
      </c>
    </row>
    <row r="91" spans="2:12" ht="15.75" thickBot="1">
      <c r="E91" s="165" t="s">
        <v>206</v>
      </c>
      <c r="F91" s="148"/>
      <c r="G91" s="148">
        <f>C51</f>
        <v>0</v>
      </c>
      <c r="H91" s="150" t="s">
        <v>0</v>
      </c>
      <c r="I91" s="151"/>
      <c r="J91" s="173">
        <f>G91*I91</f>
        <v>0</v>
      </c>
      <c r="K91" s="170" t="s">
        <v>234</v>
      </c>
      <c r="L91" s="153" t="e">
        <f t="shared" si="5"/>
        <v>#DIV/0!</v>
      </c>
    </row>
    <row r="92" spans="2:12" ht="15.75" thickTop="1">
      <c r="E92" s="135"/>
      <c r="F92" s="135"/>
      <c r="G92" s="135"/>
      <c r="H92" s="135"/>
      <c r="I92" s="135" t="s">
        <v>1</v>
      </c>
      <c r="J92" s="32">
        <f>J81+J84+J87+J90+J91</f>
        <v>0</v>
      </c>
      <c r="K92" s="33" t="s">
        <v>234</v>
      </c>
      <c r="L92" s="1"/>
    </row>
    <row r="93" spans="2:12">
      <c r="G93" s="171"/>
      <c r="J93" s="171"/>
    </row>
    <row r="94" spans="2:12">
      <c r="B94" s="174" t="s">
        <v>235</v>
      </c>
      <c r="G94" s="171"/>
      <c r="J94" s="171"/>
    </row>
    <row r="96" spans="2:12">
      <c r="B96" s="23" t="s">
        <v>236</v>
      </c>
    </row>
    <row r="97" spans="2:6">
      <c r="B97" s="67" t="s">
        <v>237</v>
      </c>
      <c r="D97" s="67">
        <f>69300/10^6*3600/1000</f>
        <v>0.24947999999999998</v>
      </c>
      <c r="E97" s="67" t="s">
        <v>238</v>
      </c>
    </row>
    <row r="98" spans="2:6">
      <c r="B98" s="67" t="s">
        <v>239</v>
      </c>
      <c r="D98" s="67">
        <f>74100/10^6*3600/1000</f>
        <v>0.26676</v>
      </c>
      <c r="E98" s="67" t="s">
        <v>238</v>
      </c>
    </row>
    <row r="99" spans="2:6">
      <c r="B99" s="67" t="s">
        <v>240</v>
      </c>
      <c r="D99" s="67">
        <f>98300/10^6*3600/1000</f>
        <v>0.35387999999999997</v>
      </c>
      <c r="E99" s="67" t="s">
        <v>238</v>
      </c>
    </row>
    <row r="100" spans="2:6">
      <c r="B100" s="67" t="s">
        <v>212</v>
      </c>
      <c r="D100" s="67">
        <f>56100/10^6*3600/1000</f>
        <v>0.20195999999999997</v>
      </c>
      <c r="E100" s="67" t="s">
        <v>238</v>
      </c>
    </row>
    <row r="101" spans="2:6">
      <c r="B101" s="67" t="s">
        <v>241</v>
      </c>
      <c r="D101" s="67">
        <f>91700/10^6*3600/1000</f>
        <v>0.33012000000000002</v>
      </c>
      <c r="E101" s="67" t="s">
        <v>238</v>
      </c>
    </row>
    <row r="102" spans="2:6">
      <c r="B102" s="67" t="s">
        <v>242</v>
      </c>
      <c r="D102" s="175" t="s">
        <v>243</v>
      </c>
      <c r="E102" s="67" t="s">
        <v>238</v>
      </c>
      <c r="F102" s="67" t="s">
        <v>244</v>
      </c>
    </row>
    <row r="104" spans="2:6">
      <c r="B104" s="176" t="s">
        <v>245</v>
      </c>
    </row>
    <row r="105" spans="2:6">
      <c r="B105" s="67" t="s">
        <v>246</v>
      </c>
    </row>
    <row r="107" spans="2:6">
      <c r="B107" s="23" t="s">
        <v>7</v>
      </c>
    </row>
  </sheetData>
  <mergeCells count="6">
    <mergeCell ref="A7:F7"/>
    <mergeCell ref="E29:F29"/>
    <mergeCell ref="F54:H54"/>
    <mergeCell ref="J54:K54"/>
    <mergeCell ref="F80:H80"/>
    <mergeCell ref="J80:K80"/>
  </mergeCells>
  <pageMargins left="0.70866141732283472" right="0.70866141732283472" top="0.78740157480314965" bottom="0.78740157480314965" header="0.31496062992125984" footer="0.31496062992125984"/>
  <pageSetup paperSize="9" orientation="portrait" r:id="rId1"/>
  <colBreaks count="2" manualBreakCount="2">
    <brk id="1" max="1048575" man="1"/>
    <brk id="6" max="1048575" man="1"/>
  </col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workbookViewId="0">
      <selection activeCell="B5" sqref="B5:D5"/>
    </sheetView>
  </sheetViews>
  <sheetFormatPr baseColWidth="10" defaultColWidth="10.85546875" defaultRowHeight="15"/>
  <cols>
    <col min="1" max="1" width="7.140625" style="67" customWidth="1"/>
    <col min="2" max="2" width="22.42578125" customWidth="1"/>
    <col min="3" max="3" width="6.28515625" customWidth="1"/>
    <col min="4" max="4" width="7.42578125" customWidth="1"/>
    <col min="5" max="6" width="11.7109375" customWidth="1"/>
  </cols>
  <sheetData>
    <row r="1" spans="1:7" ht="18.75">
      <c r="B1" s="117" t="s">
        <v>301</v>
      </c>
    </row>
    <row r="3" spans="1:7">
      <c r="B3" s="23" t="s">
        <v>21</v>
      </c>
      <c r="E3" s="26" t="s">
        <v>5</v>
      </c>
    </row>
    <row r="4" spans="1:7" ht="30.75" customHeight="1">
      <c r="B4" s="201" t="s">
        <v>22</v>
      </c>
      <c r="C4" s="201"/>
      <c r="D4" s="201"/>
      <c r="E4" s="21"/>
    </row>
    <row r="5" spans="1:7" ht="29.25" customHeight="1">
      <c r="B5" s="201" t="s">
        <v>23</v>
      </c>
      <c r="C5" s="201"/>
      <c r="D5" s="201"/>
      <c r="E5" s="21"/>
    </row>
    <row r="7" spans="1:7">
      <c r="B7" s="201" t="s">
        <v>24</v>
      </c>
      <c r="C7" s="201"/>
      <c r="D7" s="201"/>
      <c r="E7" s="21"/>
    </row>
    <row r="8" spans="1:7">
      <c r="B8" s="229" t="s">
        <v>25</v>
      </c>
      <c r="C8" s="229"/>
      <c r="D8" s="229"/>
      <c r="E8" s="21"/>
    </row>
    <row r="10" spans="1:7">
      <c r="B10" s="23" t="s">
        <v>253</v>
      </c>
    </row>
    <row r="11" spans="1:7" ht="31.5" customHeight="1">
      <c r="A11" s="138" t="s">
        <v>254</v>
      </c>
      <c r="B11" s="13"/>
      <c r="C11" s="13"/>
      <c r="D11" s="13"/>
      <c r="E11" s="13"/>
      <c r="F11" s="13"/>
    </row>
    <row r="12" spans="1:7">
      <c r="B12" s="13" t="s">
        <v>6</v>
      </c>
      <c r="C12" s="13"/>
      <c r="D12" s="13"/>
      <c r="E12" s="13"/>
      <c r="F12" s="13"/>
    </row>
    <row r="13" spans="1:7" ht="77.25">
      <c r="B13" s="11"/>
      <c r="C13" s="12"/>
      <c r="D13" s="10"/>
      <c r="E13" s="27" t="s">
        <v>256</v>
      </c>
      <c r="F13" s="28" t="s">
        <v>30</v>
      </c>
      <c r="G13" s="67"/>
    </row>
    <row r="14" spans="1:7">
      <c r="B14" s="7" t="s">
        <v>20</v>
      </c>
      <c r="C14" s="9">
        <f>$C$20*E14</f>
        <v>10</v>
      </c>
      <c r="D14" s="8" t="s">
        <v>0</v>
      </c>
      <c r="E14" s="29">
        <v>0.1</v>
      </c>
      <c r="F14" s="25"/>
      <c r="G14" s="67"/>
    </row>
    <row r="15" spans="1:7">
      <c r="B15" s="7" t="s">
        <v>19</v>
      </c>
      <c r="C15" s="9">
        <f t="shared" ref="C15:C19" si="0">$C$20*E15</f>
        <v>5</v>
      </c>
      <c r="D15" s="8" t="s">
        <v>0</v>
      </c>
      <c r="E15" s="29">
        <v>0.05</v>
      </c>
      <c r="F15" s="25"/>
      <c r="G15" s="67"/>
    </row>
    <row r="16" spans="1:7" ht="25.5">
      <c r="B16" s="7" t="s">
        <v>18</v>
      </c>
      <c r="C16" s="9">
        <f t="shared" si="0"/>
        <v>20</v>
      </c>
      <c r="D16" s="8" t="s">
        <v>0</v>
      </c>
      <c r="E16" s="29">
        <v>0.2</v>
      </c>
      <c r="F16" s="25"/>
      <c r="G16" s="67"/>
    </row>
    <row r="17" spans="1:9">
      <c r="B17" s="7" t="s">
        <v>17</v>
      </c>
      <c r="C17" s="9">
        <f t="shared" si="0"/>
        <v>30</v>
      </c>
      <c r="D17" s="8" t="s">
        <v>0</v>
      </c>
      <c r="E17" s="29">
        <v>0.3</v>
      </c>
      <c r="F17" s="25"/>
      <c r="G17" s="67"/>
    </row>
    <row r="18" spans="1:9">
      <c r="B18" s="7" t="s">
        <v>16</v>
      </c>
      <c r="C18" s="20">
        <f t="shared" si="0"/>
        <v>30</v>
      </c>
      <c r="D18" s="19" t="s">
        <v>0</v>
      </c>
      <c r="E18" s="29">
        <v>0.3</v>
      </c>
      <c r="F18" s="25"/>
      <c r="G18" s="67"/>
    </row>
    <row r="19" spans="1:9" ht="15.75" thickBot="1">
      <c r="B19" s="7" t="s">
        <v>15</v>
      </c>
      <c r="C19" s="6">
        <f t="shared" si="0"/>
        <v>5</v>
      </c>
      <c r="D19" s="5" t="s">
        <v>0</v>
      </c>
      <c r="E19" s="30">
        <v>0.05</v>
      </c>
      <c r="F19" s="25"/>
      <c r="G19" s="67"/>
    </row>
    <row r="20" spans="1:9" ht="15.75" thickTop="1">
      <c r="B20" s="3" t="s">
        <v>1</v>
      </c>
      <c r="C20" s="2">
        <v>100</v>
      </c>
      <c r="D20" s="4" t="s">
        <v>0</v>
      </c>
      <c r="E20" s="1">
        <f>SUM(E14:E19)</f>
        <v>1</v>
      </c>
      <c r="G20" s="67"/>
    </row>
    <row r="21" spans="1:9" ht="15.75">
      <c r="B21" s="22"/>
      <c r="C21" s="177" t="s">
        <v>255</v>
      </c>
      <c r="D21" s="138" t="s">
        <v>305</v>
      </c>
    </row>
    <row r="22" spans="1:9">
      <c r="B22" s="24"/>
      <c r="C22" s="24"/>
      <c r="D22" s="24"/>
      <c r="E22" s="24"/>
      <c r="F22" s="24"/>
    </row>
    <row r="23" spans="1:9">
      <c r="B23" s="23" t="s">
        <v>257</v>
      </c>
      <c r="C23" s="67"/>
      <c r="D23" s="67"/>
      <c r="E23" s="67"/>
      <c r="F23" s="67"/>
      <c r="G23" s="67"/>
      <c r="H23" s="67"/>
      <c r="I23" s="67"/>
    </row>
    <row r="24" spans="1:9">
      <c r="A24" s="138" t="s">
        <v>254</v>
      </c>
      <c r="B24" s="114"/>
      <c r="C24" s="114"/>
      <c r="D24" s="114"/>
      <c r="E24" s="114"/>
      <c r="F24" s="114"/>
      <c r="G24" s="67"/>
      <c r="H24" s="67"/>
      <c r="I24" s="67"/>
    </row>
    <row r="25" spans="1:9">
      <c r="B25" s="114" t="s">
        <v>6</v>
      </c>
      <c r="C25" s="114"/>
      <c r="D25" s="114"/>
      <c r="E25" s="114"/>
      <c r="F25" s="114"/>
      <c r="G25" s="67"/>
      <c r="H25" s="67"/>
      <c r="I25" s="67"/>
    </row>
    <row r="26" spans="1:9" ht="77.25">
      <c r="B26" s="11"/>
      <c r="C26" s="12"/>
      <c r="D26" s="10"/>
      <c r="E26" s="27" t="s">
        <v>256</v>
      </c>
      <c r="F26" s="28" t="s">
        <v>30</v>
      </c>
      <c r="G26" s="67"/>
      <c r="H26" s="67"/>
      <c r="I26" s="67"/>
    </row>
    <row r="27" spans="1:9">
      <c r="B27" s="7" t="s">
        <v>20</v>
      </c>
      <c r="C27" s="9">
        <f>$C$33*E27</f>
        <v>5</v>
      </c>
      <c r="D27" s="8" t="s">
        <v>0</v>
      </c>
      <c r="E27" s="29">
        <v>0.1</v>
      </c>
      <c r="F27" s="25"/>
      <c r="G27" s="67"/>
      <c r="H27" s="67"/>
      <c r="I27" s="67"/>
    </row>
    <row r="28" spans="1:9">
      <c r="B28" s="7" t="s">
        <v>19</v>
      </c>
      <c r="C28" s="9">
        <f t="shared" ref="C28:C32" si="1">$C$33*E28</f>
        <v>2.5</v>
      </c>
      <c r="D28" s="8" t="s">
        <v>0</v>
      </c>
      <c r="E28" s="29">
        <v>0.05</v>
      </c>
      <c r="F28" s="25"/>
      <c r="G28" s="67"/>
      <c r="H28" s="67"/>
      <c r="I28" s="67"/>
    </row>
    <row r="29" spans="1:9" ht="25.5">
      <c r="B29" s="7" t="s">
        <v>18</v>
      </c>
      <c r="C29" s="9">
        <f t="shared" si="1"/>
        <v>10</v>
      </c>
      <c r="D29" s="8" t="s">
        <v>0</v>
      </c>
      <c r="E29" s="29">
        <v>0.2</v>
      </c>
      <c r="F29" s="25"/>
      <c r="G29" s="67"/>
      <c r="H29" s="67"/>
      <c r="I29" s="67"/>
    </row>
    <row r="30" spans="1:9">
      <c r="B30" s="7" t="s">
        <v>17</v>
      </c>
      <c r="C30" s="9">
        <f t="shared" si="1"/>
        <v>15</v>
      </c>
      <c r="D30" s="8" t="s">
        <v>0</v>
      </c>
      <c r="E30" s="29">
        <v>0.3</v>
      </c>
      <c r="F30" s="25"/>
      <c r="G30" s="67"/>
      <c r="H30" s="67"/>
      <c r="I30" s="67"/>
    </row>
    <row r="31" spans="1:9">
      <c r="B31" s="7" t="s">
        <v>16</v>
      </c>
      <c r="C31" s="20">
        <f t="shared" si="1"/>
        <v>15</v>
      </c>
      <c r="D31" s="19" t="s">
        <v>0</v>
      </c>
      <c r="E31" s="29">
        <v>0.3</v>
      </c>
      <c r="F31" s="25"/>
      <c r="G31" s="67"/>
      <c r="H31" s="67"/>
      <c r="I31" s="67"/>
    </row>
    <row r="32" spans="1:9" ht="15.75" thickBot="1">
      <c r="B32" s="7" t="s">
        <v>15</v>
      </c>
      <c r="C32" s="6">
        <f t="shared" si="1"/>
        <v>2.5</v>
      </c>
      <c r="D32" s="5" t="s">
        <v>0</v>
      </c>
      <c r="E32" s="30">
        <v>0.05</v>
      </c>
      <c r="F32" s="25"/>
      <c r="G32" s="67"/>
      <c r="H32" s="67"/>
      <c r="I32" s="67"/>
    </row>
    <row r="33" spans="2:9" ht="15.75" thickTop="1">
      <c r="B33" s="3" t="s">
        <v>1</v>
      </c>
      <c r="C33" s="2">
        <v>50</v>
      </c>
      <c r="D33" s="4" t="s">
        <v>0</v>
      </c>
      <c r="E33" s="1">
        <f>SUM(E27:E32)</f>
        <v>1</v>
      </c>
      <c r="F33" s="67"/>
      <c r="G33" s="67"/>
      <c r="H33" s="67"/>
      <c r="I33" s="67"/>
    </row>
    <row r="34" spans="2:9" ht="15.75">
      <c r="B34" s="22"/>
      <c r="C34" s="177"/>
      <c r="D34" s="138"/>
      <c r="E34" s="67"/>
      <c r="F34" s="67"/>
      <c r="G34" s="67"/>
      <c r="H34" s="67"/>
      <c r="I34" s="67"/>
    </row>
  </sheetData>
  <mergeCells count="4">
    <mergeCell ref="B4:D4"/>
    <mergeCell ref="B5:D5"/>
    <mergeCell ref="B7:D7"/>
    <mergeCell ref="B8:D8"/>
  </mergeCell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READ ME</vt:lpstr>
      <vt:lpstr>1 Households</vt:lpstr>
      <vt:lpstr>2 Services &amp; Industry</vt:lpstr>
      <vt:lpstr>3 Transport</vt:lpstr>
      <vt:lpstr>4 Final Energy total</vt:lpstr>
      <vt:lpstr>5 Renewable Energy Sources</vt:lpstr>
      <vt:lpstr>'5 Renewable Energy Sources'!_Toc478393526</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Buchmayr Astrid</dc:creator>
  <cp:lastModifiedBy>Buchmayr Astrid</cp:lastModifiedBy>
  <cp:lastPrinted>2017-08-30T09:51:18Z</cp:lastPrinted>
  <dcterms:created xsi:type="dcterms:W3CDTF">2016-11-21T15:51:03Z</dcterms:created>
  <dcterms:modified xsi:type="dcterms:W3CDTF">2017-09-04T07:47:04Z</dcterms:modified>
</cp:coreProperties>
</file>